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system-my.sharepoint.com/personal/mirek_generowicz_iesystems_com_au/Documents/FS Engr Training/Fn Safety/Class exercises/"/>
    </mc:Choice>
  </mc:AlternateContent>
  <xr:revisionPtr revIDLastSave="0" documentId="8_{5FE32ADE-5B69-4332-BF73-9EBCFF2711CE}" xr6:coauthVersionLast="47" xr6:coauthVersionMax="47" xr10:uidLastSave="{00000000-0000-0000-0000-000000000000}"/>
  <bookViews>
    <workbookView xWindow="-120" yWindow="-120" windowWidth="29040" windowHeight="15720" firstSheet="1" activeTab="1" xr2:uid="{491EF9CB-4E44-44B2-B5ED-7CA57C13D73C}"/>
  </bookViews>
  <sheets>
    <sheet name="Exercises" sheetId="4" r:id="rId1"/>
    <sheet name="Architectures" sheetId="5" r:id="rId2"/>
    <sheet name="Variable parameters" sheetId="2" r:id="rId3"/>
    <sheet name="MooN table" sheetId="3" r:id="rId4"/>
  </sheets>
  <definedNames>
    <definedName name="_Hlk84000306" localSheetId="0">Exercises!$A$52</definedName>
    <definedName name="M" localSheetId="1">Architectures!$F$11:$F$27</definedName>
    <definedName name="M" localSheetId="2">'Variable parameters'!$F$11:$F$29</definedName>
    <definedName name="MchooseN" localSheetId="1">Architectures!$AH$11:$AH$27</definedName>
    <definedName name="MchooseN" localSheetId="2">'Variable parameters'!$AH$11:$AH$29</definedName>
    <definedName name="MRT" localSheetId="1">Architectures!$X$11:$X$27</definedName>
    <definedName name="MRT" localSheetId="2">'Variable parameters'!$X$11:$X$29</definedName>
    <definedName name="MTBFDD" localSheetId="1">Architectures!$K$11:$K$27</definedName>
    <definedName name="MTBFDD" localSheetId="2">'Variable parameters'!$K$11:$K$29</definedName>
    <definedName name="MTBFDN" localSheetId="1">Architectures!$N$11:$N$27</definedName>
    <definedName name="MTBFDN" localSheetId="2">'Variable parameters'!$N$11:$N$29</definedName>
    <definedName name="MTBFDU" localSheetId="1">Architectures!$I$11:$I$27</definedName>
    <definedName name="MTBFDU" localSheetId="2">'Variable parameters'!$I$11:$I$29</definedName>
    <definedName name="MTBFS" localSheetId="1">Architectures!$Q$11:$Q$27</definedName>
    <definedName name="MTBFS" localSheetId="2">'Variable parameters'!$Q$11:$Q$29</definedName>
    <definedName name="MTTR" localSheetId="1">Architectures!$V$11:$V$27</definedName>
    <definedName name="MTTR" localSheetId="2">'Variable parameters'!$V$11:$V$29</definedName>
    <definedName name="N" localSheetId="1">Architectures!$G$11:$G$27</definedName>
    <definedName name="N" localSheetId="2">'Variable parameters'!$G$11:$G$29</definedName>
    <definedName name="PFDβ" localSheetId="1">Architectures!$AA$11:$AA$27</definedName>
    <definedName name="PFDβ" localSheetId="2">'Variable parameters'!$AA$11:$AA$29</definedName>
    <definedName name="PFDβD" localSheetId="1">Architectures!$AB$11:$AB$27</definedName>
    <definedName name="PFDβD" localSheetId="2">'Variable parameters'!$AB$11:$AB$29</definedName>
    <definedName name="SigFigs" localSheetId="1">Architectures!$B$8</definedName>
    <definedName name="SigFigs">'Variable parameters'!$B$8</definedName>
    <definedName name="STRbeta" localSheetId="1">Architectures!$AR$11:$AR$27</definedName>
    <definedName name="STRbeta" localSheetId="2">'Variable parameters'!$AR$11:$AR$29</definedName>
    <definedName name="T_1" localSheetId="1">Architectures!$S$11:$S$27</definedName>
    <definedName name="T_1" localSheetId="2">'Variable parameters'!$S$11:$S$29</definedName>
    <definedName name="T_2" localSheetId="1">Architectures!$T$11:$T$27</definedName>
    <definedName name="T_2" localSheetId="2">'Variable parameters'!$T$11:$T$29</definedName>
    <definedName name="VariablesList">'Variable parameters'!$I$10:$Z$10</definedName>
    <definedName name="VariableValues">'Variable parameters'!$I$11:$Z$14</definedName>
    <definedName name="β" localSheetId="1">Architectures!$Y$11:$Y$27</definedName>
    <definedName name="β" localSheetId="2">'Variable parameters'!$Y$11:$Y$29</definedName>
    <definedName name="βD" localSheetId="1">Architectures!$Z$27</definedName>
    <definedName name="βD" localSheetId="2">'Variable parameters'!$Z$29</definedName>
    <definedName name="βmultipliers">'MooN table'!$B$3:$F$7</definedName>
    <definedName name="λDD" localSheetId="1">Architectures!$L$11:$L$27</definedName>
    <definedName name="λDD" localSheetId="2">'Variable parameters'!$L$11:$L$29</definedName>
    <definedName name="λDN" localSheetId="1">Architectures!$O$11:$O$27</definedName>
    <definedName name="λDN" localSheetId="2">'Variable parameters'!$O$11:$O$29</definedName>
    <definedName name="λDU" localSheetId="1">Architectures!$J$11:$J$27</definedName>
    <definedName name="λDU" localSheetId="2">'Variable parameters'!$J$11:$J$29</definedName>
    <definedName name="λS" localSheetId="1">Architectures!$R$11:$R$27</definedName>
    <definedName name="λS" localSheetId="2">'Variable parameters'!$R$11:$R$29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1" i="2" l="1" a="1"/>
  <c r="AM11" i="2" s="1"/>
  <c r="AN11" i="5" a="1"/>
  <c r="AN11" i="5" s="1"/>
  <c r="AM11" i="5" a="1"/>
  <c r="AM11" i="5" s="1"/>
  <c r="G27" i="5"/>
  <c r="F27" i="5"/>
  <c r="G26" i="5"/>
  <c r="F26" i="5"/>
  <c r="H26" i="5" s="1"/>
  <c r="G25" i="5"/>
  <c r="F25" i="5"/>
  <c r="G24" i="5"/>
  <c r="F24" i="5"/>
  <c r="G23" i="5"/>
  <c r="F23" i="5"/>
  <c r="G22" i="5"/>
  <c r="F22" i="5"/>
  <c r="H22" i="5" s="1"/>
  <c r="G21" i="5"/>
  <c r="F21" i="5"/>
  <c r="G20" i="5"/>
  <c r="F20" i="5"/>
  <c r="Y21" i="5"/>
  <c r="Y22" i="5" s="1"/>
  <c r="Y23" i="5" s="1"/>
  <c r="Y24" i="5" s="1"/>
  <c r="Y25" i="5" s="1"/>
  <c r="Y26" i="5" s="1"/>
  <c r="Y27" i="5" s="1"/>
  <c r="Z12" i="5"/>
  <c r="Z13" i="5" s="1"/>
  <c r="Z14" i="5" s="1"/>
  <c r="Z15" i="5" s="1"/>
  <c r="Z16" i="5" s="1"/>
  <c r="Z17" i="5" s="1"/>
  <c r="Z18" i="5" s="1"/>
  <c r="Y12" i="5"/>
  <c r="Y13" i="5" s="1"/>
  <c r="Y14" i="5" s="1"/>
  <c r="Y15" i="5" s="1"/>
  <c r="Y16" i="5" s="1"/>
  <c r="Y17" i="5" s="1"/>
  <c r="Y18" i="5" s="1"/>
  <c r="W12" i="5"/>
  <c r="X12" i="5" s="1"/>
  <c r="U12" i="5"/>
  <c r="U13" i="5" s="1"/>
  <c r="U14" i="5" s="1"/>
  <c r="U15" i="5" s="1"/>
  <c r="U16" i="5" s="1"/>
  <c r="U17" i="5" s="1"/>
  <c r="U18" i="5" s="1"/>
  <c r="T12" i="5"/>
  <c r="T13" i="5" s="1"/>
  <c r="T14" i="5" s="1"/>
  <c r="T15" i="5" s="1"/>
  <c r="T16" i="5" s="1"/>
  <c r="T17" i="5" s="1"/>
  <c r="T18" i="5" s="1"/>
  <c r="S12" i="5"/>
  <c r="S13" i="5" s="1"/>
  <c r="S14" i="5" s="1"/>
  <c r="S15" i="5" s="1"/>
  <c r="S16" i="5" s="1"/>
  <c r="S17" i="5" s="1"/>
  <c r="S18" i="5" s="1"/>
  <c r="Q13" i="5"/>
  <c r="Q14" i="5" s="1"/>
  <c r="Q12" i="5"/>
  <c r="N12" i="5"/>
  <c r="N13" i="5" s="1"/>
  <c r="K12" i="5"/>
  <c r="K13" i="5" s="1"/>
  <c r="K14" i="5" s="1"/>
  <c r="K15" i="5" s="1"/>
  <c r="K16" i="5" s="1"/>
  <c r="K17" i="5" s="1"/>
  <c r="K18" i="5" s="1"/>
  <c r="I12" i="5"/>
  <c r="J12" i="5" s="1"/>
  <c r="P12" i="5" s="1"/>
  <c r="W21" i="5"/>
  <c r="X21" i="5" s="1"/>
  <c r="U21" i="5"/>
  <c r="V21" i="5" s="1"/>
  <c r="T22" i="5"/>
  <c r="T23" i="5" s="1"/>
  <c r="T24" i="5" s="1"/>
  <c r="T25" i="5" s="1"/>
  <c r="T26" i="5" s="1"/>
  <c r="T27" i="5" s="1"/>
  <c r="T21" i="5"/>
  <c r="S21" i="5"/>
  <c r="S22" i="5" s="1"/>
  <c r="S23" i="5" s="1"/>
  <c r="S24" i="5" s="1"/>
  <c r="S25" i="5" s="1"/>
  <c r="S26" i="5" s="1"/>
  <c r="S27" i="5" s="1"/>
  <c r="Q21" i="5"/>
  <c r="Q22" i="5" s="1"/>
  <c r="N21" i="5"/>
  <c r="N22" i="5" s="1"/>
  <c r="K22" i="5"/>
  <c r="K23" i="5" s="1"/>
  <c r="K21" i="5"/>
  <c r="I21" i="5"/>
  <c r="J21" i="5" s="1"/>
  <c r="L12" i="5"/>
  <c r="Y20" i="5"/>
  <c r="I54" i="2"/>
  <c r="B54" i="2"/>
  <c r="H34" i="2"/>
  <c r="A34" i="2"/>
  <c r="L34" i="2"/>
  <c r="K34" i="2"/>
  <c r="E34" i="2"/>
  <c r="D34" i="2"/>
  <c r="G32" i="2"/>
  <c r="Z29" i="2"/>
  <c r="Z28" i="2"/>
  <c r="Z27" i="2"/>
  <c r="Z26" i="2"/>
  <c r="Y29" i="2"/>
  <c r="Y28" i="2"/>
  <c r="Y27" i="2"/>
  <c r="Y26" i="2"/>
  <c r="Z24" i="2"/>
  <c r="Z23" i="2"/>
  <c r="Z22" i="2"/>
  <c r="Z21" i="2"/>
  <c r="Y24" i="2"/>
  <c r="Y23" i="2"/>
  <c r="Y22" i="2"/>
  <c r="Y21" i="2"/>
  <c r="Z19" i="2"/>
  <c r="Z18" i="2"/>
  <c r="Z17" i="2"/>
  <c r="Z16" i="2"/>
  <c r="Y19" i="2"/>
  <c r="Y18" i="2"/>
  <c r="Y17" i="2"/>
  <c r="Y16" i="2"/>
  <c r="W29" i="2"/>
  <c r="W28" i="2"/>
  <c r="W27" i="2"/>
  <c r="W26" i="2"/>
  <c r="W24" i="2"/>
  <c r="W23" i="2"/>
  <c r="W22" i="2"/>
  <c r="W21" i="2"/>
  <c r="W19" i="2"/>
  <c r="W18" i="2"/>
  <c r="W17" i="2"/>
  <c r="W16" i="2"/>
  <c r="U29" i="2"/>
  <c r="U28" i="2"/>
  <c r="U27" i="2"/>
  <c r="U26" i="2"/>
  <c r="U24" i="2"/>
  <c r="U23" i="2"/>
  <c r="U22" i="2"/>
  <c r="U21" i="2"/>
  <c r="U19" i="2"/>
  <c r="U18" i="2"/>
  <c r="U17" i="2"/>
  <c r="U16" i="2"/>
  <c r="T29" i="2"/>
  <c r="T28" i="2"/>
  <c r="T27" i="2"/>
  <c r="T26" i="2"/>
  <c r="T24" i="2"/>
  <c r="T23" i="2"/>
  <c r="T22" i="2"/>
  <c r="T21" i="2"/>
  <c r="T19" i="2"/>
  <c r="T18" i="2"/>
  <c r="T17" i="2"/>
  <c r="T16" i="2"/>
  <c r="S29" i="2"/>
  <c r="S28" i="2"/>
  <c r="S27" i="2"/>
  <c r="S26" i="2"/>
  <c r="S24" i="2"/>
  <c r="S23" i="2"/>
  <c r="S22" i="2"/>
  <c r="S21" i="2"/>
  <c r="S19" i="2"/>
  <c r="S18" i="2"/>
  <c r="S17" i="2"/>
  <c r="S16" i="2"/>
  <c r="Q29" i="2"/>
  <c r="Q28" i="2"/>
  <c r="Q27" i="2"/>
  <c r="Q26" i="2"/>
  <c r="Q24" i="2"/>
  <c r="Q23" i="2"/>
  <c r="Q22" i="2"/>
  <c r="Q21" i="2"/>
  <c r="Q19" i="2"/>
  <c r="Q18" i="2"/>
  <c r="Q17" i="2"/>
  <c r="Q16" i="2"/>
  <c r="N29" i="2"/>
  <c r="N28" i="2"/>
  <c r="N27" i="2"/>
  <c r="N26" i="2"/>
  <c r="N24" i="2"/>
  <c r="N23" i="2"/>
  <c r="N22" i="2"/>
  <c r="N21" i="2"/>
  <c r="N19" i="2"/>
  <c r="N18" i="2"/>
  <c r="N17" i="2"/>
  <c r="N16" i="2"/>
  <c r="K29" i="2"/>
  <c r="K28" i="2"/>
  <c r="K27" i="2"/>
  <c r="K26" i="2"/>
  <c r="K24" i="2"/>
  <c r="K23" i="2"/>
  <c r="K22" i="2"/>
  <c r="K21" i="2"/>
  <c r="K19" i="2"/>
  <c r="K18" i="2"/>
  <c r="K17" i="2"/>
  <c r="K16" i="2"/>
  <c r="I29" i="2"/>
  <c r="I28" i="2"/>
  <c r="I27" i="2"/>
  <c r="I26" i="2"/>
  <c r="I24" i="2"/>
  <c r="J24" i="2" s="1"/>
  <c r="I23" i="2"/>
  <c r="I22" i="2"/>
  <c r="J22" i="2" s="1"/>
  <c r="I21" i="2"/>
  <c r="J21" i="2" s="1"/>
  <c r="I19" i="2"/>
  <c r="I18" i="2"/>
  <c r="I17" i="2"/>
  <c r="I16" i="2"/>
  <c r="H26" i="2"/>
  <c r="H24" i="2"/>
  <c r="H23" i="2"/>
  <c r="H22" i="2"/>
  <c r="H21" i="2"/>
  <c r="J23" i="2"/>
  <c r="A38" i="5"/>
  <c r="H27" i="5"/>
  <c r="H25" i="5"/>
  <c r="H24" i="5"/>
  <c r="H23" i="5"/>
  <c r="L22" i="5"/>
  <c r="R21" i="5"/>
  <c r="O21" i="5"/>
  <c r="L21" i="5"/>
  <c r="H21" i="5"/>
  <c r="X20" i="5"/>
  <c r="V20" i="5"/>
  <c r="R20" i="5"/>
  <c r="O20" i="5"/>
  <c r="L20" i="5"/>
  <c r="J20" i="5"/>
  <c r="H20" i="5"/>
  <c r="H18" i="5"/>
  <c r="A40" i="5" s="1"/>
  <c r="H17" i="5"/>
  <c r="A39" i="5" s="1"/>
  <c r="H16" i="5"/>
  <c r="H15" i="5"/>
  <c r="A37" i="5" s="1"/>
  <c r="H14" i="5"/>
  <c r="A36" i="5" s="1"/>
  <c r="H13" i="5"/>
  <c r="A35" i="5" s="1"/>
  <c r="R12" i="5"/>
  <c r="O12" i="5"/>
  <c r="H12" i="5"/>
  <c r="A34" i="5" s="1"/>
  <c r="AR11" i="5" a="1"/>
  <c r="AR11" i="5" s="1"/>
  <c r="AQ11" i="5" a="1"/>
  <c r="AQ11" i="5" s="1"/>
  <c r="AH11" i="5" a="1"/>
  <c r="AH11" i="5" s="1"/>
  <c r="X11" i="5"/>
  <c r="V11" i="5"/>
  <c r="R11" i="5"/>
  <c r="O11" i="5"/>
  <c r="L11" i="5"/>
  <c r="J11" i="5"/>
  <c r="P11" i="5" s="1"/>
  <c r="H11" i="5"/>
  <c r="A33" i="5" s="1"/>
  <c r="AO11" i="5" l="1"/>
  <c r="W13" i="5"/>
  <c r="R14" i="5"/>
  <c r="Q15" i="5"/>
  <c r="R13" i="5"/>
  <c r="O13" i="5"/>
  <c r="N14" i="5"/>
  <c r="I13" i="5"/>
  <c r="I14" i="5" s="1"/>
  <c r="I15" i="5" s="1"/>
  <c r="I16" i="5" s="1"/>
  <c r="I17" i="5" s="1"/>
  <c r="I18" i="5" s="1"/>
  <c r="J18" i="5" s="1"/>
  <c r="W22" i="5"/>
  <c r="U22" i="5"/>
  <c r="R22" i="5"/>
  <c r="Q23" i="5"/>
  <c r="N23" i="5"/>
  <c r="O22" i="5"/>
  <c r="K24" i="5"/>
  <c r="L23" i="5"/>
  <c r="M21" i="5"/>
  <c r="P21" i="5"/>
  <c r="I22" i="5"/>
  <c r="V12" i="5"/>
  <c r="V13" i="5"/>
  <c r="M12" i="5"/>
  <c r="P20" i="5"/>
  <c r="M20" i="5"/>
  <c r="Z20" i="5"/>
  <c r="Z21" i="5" s="1"/>
  <c r="Z22" i="5" s="1"/>
  <c r="Z23" i="5" s="1"/>
  <c r="Z24" i="5" s="1"/>
  <c r="Z25" i="5" s="1"/>
  <c r="Z26" i="5" s="1"/>
  <c r="Z27" i="5" s="1"/>
  <c r="AA11" i="5" a="1"/>
  <c r="AA11" i="5" s="1"/>
  <c r="A37" i="2" a="1"/>
  <c r="A37" i="2" s="1"/>
  <c r="H37" i="2" s="1"/>
  <c r="M11" i="5"/>
  <c r="X13" i="5" l="1"/>
  <c r="W14" i="5"/>
  <c r="Q16" i="5"/>
  <c r="R15" i="5"/>
  <c r="O14" i="5"/>
  <c r="N15" i="5"/>
  <c r="J13" i="5"/>
  <c r="P13" i="5" s="1"/>
  <c r="J14" i="5"/>
  <c r="W23" i="5"/>
  <c r="X22" i="5"/>
  <c r="U23" i="5"/>
  <c r="V22" i="5"/>
  <c r="Q24" i="5"/>
  <c r="R23" i="5"/>
  <c r="O23" i="5"/>
  <c r="N24" i="5"/>
  <c r="K25" i="5"/>
  <c r="L24" i="5"/>
  <c r="I23" i="5"/>
  <c r="J22" i="5"/>
  <c r="L14" i="5"/>
  <c r="AB11" i="5" a="1"/>
  <c r="AB11" i="5" s="1"/>
  <c r="L13" i="5"/>
  <c r="M13" i="5" s="1"/>
  <c r="V14" i="5"/>
  <c r="J15" i="5"/>
  <c r="L15" i="5"/>
  <c r="M14" i="5" l="1"/>
  <c r="M15" i="5"/>
  <c r="W15" i="5"/>
  <c r="X14" i="5"/>
  <c r="Q17" i="5"/>
  <c r="R16" i="5"/>
  <c r="O15" i="5"/>
  <c r="N16" i="5"/>
  <c r="P15" i="5"/>
  <c r="P14" i="5"/>
  <c r="W24" i="5"/>
  <c r="X23" i="5"/>
  <c r="U24" i="5"/>
  <c r="V23" i="5"/>
  <c r="R24" i="5"/>
  <c r="Q25" i="5"/>
  <c r="N25" i="5"/>
  <c r="O24" i="5"/>
  <c r="K26" i="5"/>
  <c r="L25" i="5"/>
  <c r="M22" i="5"/>
  <c r="P22" i="5"/>
  <c r="J23" i="5"/>
  <c r="I24" i="5"/>
  <c r="V15" i="5"/>
  <c r="J16" i="5"/>
  <c r="J17" i="5"/>
  <c r="L16" i="5"/>
  <c r="W16" i="5" l="1"/>
  <c r="X15" i="5"/>
  <c r="Q18" i="5"/>
  <c r="R18" i="5" s="1"/>
  <c r="R17" i="5"/>
  <c r="N17" i="5"/>
  <c r="O16" i="5"/>
  <c r="P16" i="5" s="1"/>
  <c r="W25" i="5"/>
  <c r="X24" i="5"/>
  <c r="V24" i="5"/>
  <c r="U25" i="5"/>
  <c r="Q26" i="5"/>
  <c r="R25" i="5"/>
  <c r="O25" i="5"/>
  <c r="N26" i="5"/>
  <c r="K27" i="5"/>
  <c r="L27" i="5" s="1"/>
  <c r="L26" i="5"/>
  <c r="I25" i="5"/>
  <c r="J24" i="5"/>
  <c r="P23" i="5"/>
  <c r="M23" i="5"/>
  <c r="V16" i="5"/>
  <c r="L18" i="5"/>
  <c r="M18" i="5" s="1"/>
  <c r="L17" i="5"/>
  <c r="M17" i="5" s="1"/>
  <c r="M16" i="5"/>
  <c r="W17" i="5" l="1"/>
  <c r="X16" i="5"/>
  <c r="O17" i="5"/>
  <c r="P17" i="5" s="1"/>
  <c r="N18" i="5"/>
  <c r="O18" i="5" s="1"/>
  <c r="P18" i="5" s="1"/>
  <c r="W26" i="5"/>
  <c r="X25" i="5"/>
  <c r="U26" i="5"/>
  <c r="V25" i="5"/>
  <c r="Q27" i="5"/>
  <c r="R27" i="5" s="1"/>
  <c r="AT11" i="5" s="1" a="1"/>
  <c r="AT11" i="5" s="1"/>
  <c r="R26" i="5"/>
  <c r="N27" i="5"/>
  <c r="O27" i="5" s="1"/>
  <c r="O26" i="5"/>
  <c r="AL11" i="5" s="1" a="1"/>
  <c r="AL11" i="5" s="1"/>
  <c r="M24" i="5"/>
  <c r="P24" i="5"/>
  <c r="I26" i="5"/>
  <c r="J25" i="5"/>
  <c r="V17" i="5"/>
  <c r="V18" i="5"/>
  <c r="X21" i="2"/>
  <c r="V21" i="2"/>
  <c r="R21" i="2"/>
  <c r="O21" i="2"/>
  <c r="L21" i="2"/>
  <c r="X19" i="2"/>
  <c r="V19" i="2"/>
  <c r="R19" i="2"/>
  <c r="O19" i="2"/>
  <c r="L19" i="2"/>
  <c r="J19" i="2"/>
  <c r="H19" i="2"/>
  <c r="X18" i="2"/>
  <c r="V18" i="2"/>
  <c r="R18" i="2"/>
  <c r="O18" i="2"/>
  <c r="L18" i="2"/>
  <c r="J18" i="2"/>
  <c r="H18" i="2"/>
  <c r="X17" i="2"/>
  <c r="V17" i="2"/>
  <c r="R17" i="2"/>
  <c r="O17" i="2"/>
  <c r="L17" i="2"/>
  <c r="J17" i="2"/>
  <c r="H17" i="2"/>
  <c r="X16" i="2"/>
  <c r="V16" i="2"/>
  <c r="R16" i="2"/>
  <c r="O16" i="2"/>
  <c r="L16" i="2"/>
  <c r="J16" i="2"/>
  <c r="H16" i="2"/>
  <c r="X14" i="2"/>
  <c r="V14" i="2"/>
  <c r="R14" i="2"/>
  <c r="O14" i="2"/>
  <c r="L14" i="2"/>
  <c r="A38" i="2" s="1" a="1"/>
  <c r="A38" i="2" s="1"/>
  <c r="H38" i="2" s="1"/>
  <c r="J14" i="2"/>
  <c r="H14" i="2"/>
  <c r="X13" i="2"/>
  <c r="V13" i="2"/>
  <c r="R13" i="2"/>
  <c r="O13" i="2"/>
  <c r="L13" i="2"/>
  <c r="J13" i="2"/>
  <c r="H13" i="2"/>
  <c r="X12" i="2"/>
  <c r="V12" i="2"/>
  <c r="R12" i="2"/>
  <c r="O12" i="2"/>
  <c r="L12" i="2"/>
  <c r="A36" i="2" s="1" a="1"/>
  <c r="A36" i="2" s="1"/>
  <c r="H36" i="2" s="1"/>
  <c r="J12" i="2"/>
  <c r="H12" i="2"/>
  <c r="X29" i="2"/>
  <c r="V29" i="2"/>
  <c r="R29" i="2"/>
  <c r="O29" i="2"/>
  <c r="X28" i="2"/>
  <c r="V28" i="2"/>
  <c r="R28" i="2"/>
  <c r="O28" i="2"/>
  <c r="X27" i="2"/>
  <c r="V27" i="2"/>
  <c r="R27" i="2"/>
  <c r="O27" i="2"/>
  <c r="X26" i="2"/>
  <c r="V26" i="2"/>
  <c r="R26" i="2"/>
  <c r="O26" i="2"/>
  <c r="X24" i="2"/>
  <c r="V24" i="2"/>
  <c r="R24" i="2"/>
  <c r="O24" i="2"/>
  <c r="X23" i="2"/>
  <c r="V23" i="2"/>
  <c r="R23" i="2"/>
  <c r="O23" i="2"/>
  <c r="X22" i="2"/>
  <c r="V22" i="2"/>
  <c r="R22" i="2"/>
  <c r="O22" i="2"/>
  <c r="L22" i="2"/>
  <c r="L23" i="2"/>
  <c r="L24" i="2"/>
  <c r="L26" i="2"/>
  <c r="L27" i="2"/>
  <c r="L28" i="2"/>
  <c r="L29" i="2"/>
  <c r="P24" i="2"/>
  <c r="J26" i="2"/>
  <c r="J27" i="2"/>
  <c r="J28" i="2"/>
  <c r="J29" i="2"/>
  <c r="V6" i="3"/>
  <c r="L6" i="3"/>
  <c r="V5" i="3"/>
  <c r="L5" i="3"/>
  <c r="K5" i="3"/>
  <c r="V4" i="3"/>
  <c r="L4" i="3"/>
  <c r="K4" i="3"/>
  <c r="J4" i="3"/>
  <c r="V3" i="3"/>
  <c r="L3" i="3"/>
  <c r="K3" i="3"/>
  <c r="J3" i="3"/>
  <c r="I3" i="3"/>
  <c r="AR11" i="2" a="1"/>
  <c r="AR11" i="2" s="1"/>
  <c r="AA11" i="2" a="1"/>
  <c r="AA11" i="2" s="1"/>
  <c r="AB11" i="2" a="1"/>
  <c r="AB11" i="2" s="1"/>
  <c r="O11" i="2"/>
  <c r="AQ11" i="2" a="1"/>
  <c r="AQ11" i="2" s="1"/>
  <c r="X11" i="2"/>
  <c r="V11" i="2"/>
  <c r="H29" i="2"/>
  <c r="H28" i="2"/>
  <c r="H27" i="2"/>
  <c r="AH11" i="2" a="1"/>
  <c r="H11" i="2"/>
  <c r="R11" i="2"/>
  <c r="L11" i="2"/>
  <c r="A35" i="2" s="1" a="1"/>
  <c r="A35" i="2" s="1"/>
  <c r="H35" i="2" s="1"/>
  <c r="J11" i="2"/>
  <c r="J34" i="2" l="1"/>
  <c r="C34" i="2"/>
  <c r="I34" i="2"/>
  <c r="B34" i="2"/>
  <c r="X17" i="5"/>
  <c r="W18" i="5"/>
  <c r="X18" i="5" s="1"/>
  <c r="X26" i="5"/>
  <c r="W27" i="5"/>
  <c r="X27" i="5" s="1"/>
  <c r="U27" i="5"/>
  <c r="V27" i="5" s="1"/>
  <c r="V26" i="5"/>
  <c r="AS11" i="5" s="1" a="1"/>
  <c r="AU22" i="5" s="1"/>
  <c r="AF22" i="5" s="1"/>
  <c r="C22" i="5" s="1"/>
  <c r="AK11" i="5" a="1"/>
  <c r="AK11" i="5" s="1"/>
  <c r="P25" i="5"/>
  <c r="M25" i="5"/>
  <c r="AI11" i="5" a="1"/>
  <c r="AI11" i="5" s="1"/>
  <c r="I27" i="5"/>
  <c r="J27" i="5" s="1"/>
  <c r="J26" i="5"/>
  <c r="AJ11" i="5" s="1" a="1"/>
  <c r="AJ11" i="5" s="1"/>
  <c r="M19" i="2"/>
  <c r="M14" i="2"/>
  <c r="P14" i="2"/>
  <c r="P16" i="2"/>
  <c r="M16" i="2"/>
  <c r="M23" i="2"/>
  <c r="M12" i="2"/>
  <c r="P19" i="2"/>
  <c r="P29" i="2"/>
  <c r="M17" i="2"/>
  <c r="P17" i="2"/>
  <c r="M21" i="2"/>
  <c r="P23" i="2"/>
  <c r="M26" i="2"/>
  <c r="M24" i="2"/>
  <c r="P12" i="2"/>
  <c r="M13" i="2"/>
  <c r="M18" i="2"/>
  <c r="P27" i="2"/>
  <c r="P13" i="2"/>
  <c r="P18" i="2"/>
  <c r="P21" i="2"/>
  <c r="M22" i="2"/>
  <c r="P22" i="2"/>
  <c r="M29" i="2"/>
  <c r="M28" i="2"/>
  <c r="M27" i="2"/>
  <c r="P26" i="2"/>
  <c r="P28" i="2"/>
  <c r="AS11" i="2" a="1"/>
  <c r="M11" i="2"/>
  <c r="P11" i="2"/>
  <c r="AN11" i="2" a="1"/>
  <c r="AN11" i="2" s="1"/>
  <c r="AJ11" i="2" a="1"/>
  <c r="AJ11" i="2" s="1"/>
  <c r="AT11" i="2" a="1"/>
  <c r="AT11" i="2" s="1"/>
  <c r="AL11" i="2" a="1"/>
  <c r="AL11" i="2" s="1"/>
  <c r="AH11" i="2"/>
  <c r="AE11" i="5" l="1"/>
  <c r="B11" i="5" s="1"/>
  <c r="AO27" i="5"/>
  <c r="AD27" i="5" s="1"/>
  <c r="A27" i="5" s="1"/>
  <c r="AO26" i="5"/>
  <c r="AE26" i="5" s="1"/>
  <c r="B26" i="5" s="1"/>
  <c r="AO21" i="5"/>
  <c r="AD21" i="5" s="1"/>
  <c r="A21" i="5" s="1"/>
  <c r="AO17" i="5"/>
  <c r="AE17" i="5" s="1"/>
  <c r="B39" i="5" s="1"/>
  <c r="AO16" i="5"/>
  <c r="AE16" i="5" s="1"/>
  <c r="B16" i="5" s="1"/>
  <c r="AO18" i="5"/>
  <c r="AE18" i="5" s="1"/>
  <c r="B18" i="5" s="1"/>
  <c r="AO23" i="5"/>
  <c r="AE23" i="5" s="1"/>
  <c r="D36" i="5" s="1"/>
  <c r="AO12" i="5"/>
  <c r="AE12" i="5" s="1"/>
  <c r="B34" i="5" s="1"/>
  <c r="AO22" i="5"/>
  <c r="AE22" i="5" s="1"/>
  <c r="B22" i="5" s="1"/>
  <c r="AO20" i="5"/>
  <c r="AE20" i="5" s="1"/>
  <c r="B20" i="5" s="1"/>
  <c r="AO15" i="5"/>
  <c r="AD15" i="5" s="1"/>
  <c r="A15" i="5" s="1"/>
  <c r="AO13" i="5"/>
  <c r="AD13" i="5" s="1"/>
  <c r="A13" i="5" s="1"/>
  <c r="AO14" i="5"/>
  <c r="AE14" i="5" s="1"/>
  <c r="B14" i="5" s="1"/>
  <c r="P26" i="5"/>
  <c r="M26" i="5"/>
  <c r="AO25" i="5"/>
  <c r="AE25" i="5" s="1"/>
  <c r="B25" i="5" s="1"/>
  <c r="AO24" i="5"/>
  <c r="AD24" i="5" s="1"/>
  <c r="A24" i="5" s="1"/>
  <c r="P27" i="5"/>
  <c r="M27" i="5"/>
  <c r="AU26" i="5"/>
  <c r="AF26" i="5" s="1"/>
  <c r="AU18" i="5"/>
  <c r="AF18" i="5" s="1"/>
  <c r="C18" i="5" s="1"/>
  <c r="AU20" i="5"/>
  <c r="AF20" i="5" s="1"/>
  <c r="C20" i="5" s="1"/>
  <c r="AU17" i="5"/>
  <c r="AF17" i="5" s="1"/>
  <c r="C39" i="5" s="1"/>
  <c r="AS11" i="5"/>
  <c r="AU11" i="5" s="1"/>
  <c r="AF11" i="5" s="1"/>
  <c r="C33" i="5" s="1"/>
  <c r="AU13" i="5"/>
  <c r="AF13" i="5" s="1"/>
  <c r="C35" i="5" s="1"/>
  <c r="AU21" i="5"/>
  <c r="AF21" i="5" s="1"/>
  <c r="C21" i="5" s="1"/>
  <c r="AU24" i="5"/>
  <c r="AF24" i="5" s="1"/>
  <c r="E37" i="5" s="1"/>
  <c r="AU23" i="5"/>
  <c r="AF23" i="5" s="1"/>
  <c r="C23" i="5" s="1"/>
  <c r="AU12" i="5"/>
  <c r="AF12" i="5" s="1"/>
  <c r="C34" i="5" s="1"/>
  <c r="AU16" i="5"/>
  <c r="AF16" i="5" s="1"/>
  <c r="C38" i="5" s="1"/>
  <c r="AU15" i="5"/>
  <c r="AF15" i="5" s="1"/>
  <c r="AU14" i="5"/>
  <c r="AF14" i="5" s="1"/>
  <c r="AU25" i="5"/>
  <c r="AF25" i="5" s="1"/>
  <c r="C25" i="5" s="1"/>
  <c r="AU27" i="5"/>
  <c r="AF27" i="5" s="1"/>
  <c r="C27" i="5" s="1"/>
  <c r="E35" i="5"/>
  <c r="AS11" i="2"/>
  <c r="AU11" i="2" s="1"/>
  <c r="AF11" i="2" s="1"/>
  <c r="AU21" i="2"/>
  <c r="AF21" i="2" s="1"/>
  <c r="K35" i="2" s="1"/>
  <c r="AU19" i="2"/>
  <c r="AF19" i="2" s="1"/>
  <c r="AU14" i="2"/>
  <c r="AF14" i="2" s="1"/>
  <c r="AU18" i="2"/>
  <c r="AF18" i="2" s="1"/>
  <c r="AU13" i="2"/>
  <c r="AF13" i="2" s="1"/>
  <c r="AU17" i="2"/>
  <c r="AF17" i="2" s="1"/>
  <c r="AU12" i="2"/>
  <c r="AF12" i="2" s="1"/>
  <c r="AU16" i="2"/>
  <c r="AF16" i="2" s="1"/>
  <c r="AI11" i="2" a="1"/>
  <c r="AK11" i="2" a="1"/>
  <c r="AK11" i="2" s="1"/>
  <c r="AU24" i="2"/>
  <c r="AF24" i="2" s="1"/>
  <c r="K38" i="2" s="1"/>
  <c r="AU28" i="2"/>
  <c r="AF28" i="2" s="1"/>
  <c r="L37" i="2" s="1"/>
  <c r="AU29" i="2"/>
  <c r="AF29" i="2" s="1"/>
  <c r="L38" i="2" s="1"/>
  <c r="AU23" i="2"/>
  <c r="AF23" i="2" s="1"/>
  <c r="K37" i="2" s="1"/>
  <c r="AU27" i="2"/>
  <c r="AF27" i="2" s="1"/>
  <c r="L36" i="2" s="1"/>
  <c r="AU22" i="2"/>
  <c r="AF22" i="2" s="1"/>
  <c r="K36" i="2" s="1"/>
  <c r="AU26" i="2"/>
  <c r="AF26" i="2" s="1"/>
  <c r="L35" i="2" s="1"/>
  <c r="AE27" i="5" l="1"/>
  <c r="B27" i="5" s="1"/>
  <c r="D39" i="5"/>
  <c r="AD12" i="5"/>
  <c r="A12" i="5" s="1"/>
  <c r="D33" i="5"/>
  <c r="B33" i="5"/>
  <c r="AD11" i="5"/>
  <c r="A11" i="5" s="1"/>
  <c r="D20" i="5"/>
  <c r="B23" i="5"/>
  <c r="AD26" i="5"/>
  <c r="A26" i="5" s="1"/>
  <c r="AE21" i="5"/>
  <c r="B21" i="5" s="1"/>
  <c r="B38" i="5"/>
  <c r="D38" i="5"/>
  <c r="AD25" i="5"/>
  <c r="A25" i="5" s="1"/>
  <c r="AD20" i="5"/>
  <c r="A20" i="5" s="1"/>
  <c r="B36" i="5"/>
  <c r="AD17" i="5"/>
  <c r="A17" i="5" s="1"/>
  <c r="B12" i="5"/>
  <c r="AE24" i="5"/>
  <c r="B24" i="5" s="1"/>
  <c r="D23" i="5"/>
  <c r="AD18" i="5"/>
  <c r="A18" i="5" s="1"/>
  <c r="D35" i="5"/>
  <c r="B40" i="5"/>
  <c r="AD23" i="5"/>
  <c r="A23" i="5" s="1"/>
  <c r="AD14" i="5"/>
  <c r="A14" i="5" s="1"/>
  <c r="D26" i="5"/>
  <c r="B17" i="5"/>
  <c r="AE15" i="5"/>
  <c r="D25" i="5"/>
  <c r="AE13" i="5"/>
  <c r="D22" i="5" s="1"/>
  <c r="AD16" i="5"/>
  <c r="A16" i="5" s="1"/>
  <c r="AD22" i="5"/>
  <c r="A22" i="5" s="1"/>
  <c r="E40" i="5"/>
  <c r="C13" i="5"/>
  <c r="E27" i="5"/>
  <c r="E36" i="5"/>
  <c r="E25" i="5"/>
  <c r="C40" i="5"/>
  <c r="C11" i="5"/>
  <c r="C24" i="5"/>
  <c r="D37" i="5"/>
  <c r="E34" i="5"/>
  <c r="E20" i="5"/>
  <c r="E21" i="5"/>
  <c r="C16" i="5"/>
  <c r="C15" i="5"/>
  <c r="C37" i="5"/>
  <c r="C12" i="5"/>
  <c r="C17" i="5"/>
  <c r="E33" i="5"/>
  <c r="E23" i="5"/>
  <c r="E24" i="5"/>
  <c r="E38" i="5"/>
  <c r="E22" i="5"/>
  <c r="E26" i="5"/>
  <c r="C14" i="5"/>
  <c r="C36" i="5"/>
  <c r="C26" i="5"/>
  <c r="E39" i="5"/>
  <c r="C17" i="2"/>
  <c r="J36" i="2"/>
  <c r="C13" i="2"/>
  <c r="I37" i="2"/>
  <c r="C18" i="2"/>
  <c r="J37" i="2"/>
  <c r="C14" i="2"/>
  <c r="I38" i="2"/>
  <c r="C19" i="2"/>
  <c r="J38" i="2"/>
  <c r="C12" i="2"/>
  <c r="I36" i="2"/>
  <c r="C16" i="2"/>
  <c r="J35" i="2"/>
  <c r="C11" i="2"/>
  <c r="I35" i="2"/>
  <c r="C27" i="2"/>
  <c r="C28" i="2"/>
  <c r="C24" i="2"/>
  <c r="C29" i="2"/>
  <c r="C26" i="2"/>
  <c r="C22" i="2"/>
  <c r="C21" i="2"/>
  <c r="C23" i="2"/>
  <c r="AI11" i="2"/>
  <c r="AO16" i="2"/>
  <c r="AO21" i="2"/>
  <c r="AO19" i="2"/>
  <c r="AO14" i="2"/>
  <c r="AO18" i="2"/>
  <c r="AO13" i="2"/>
  <c r="AO17" i="2"/>
  <c r="AO12" i="2"/>
  <c r="AO28" i="2"/>
  <c r="AO27" i="2"/>
  <c r="AO26" i="2"/>
  <c r="AO23" i="2"/>
  <c r="AO22" i="2"/>
  <c r="AO29" i="2"/>
  <c r="AO24" i="2"/>
  <c r="D27" i="5" l="1"/>
  <c r="D40" i="5"/>
  <c r="D34" i="5"/>
  <c r="D21" i="5"/>
  <c r="B35" i="5"/>
  <c r="B13" i="5"/>
  <c r="B37" i="5"/>
  <c r="B15" i="5"/>
  <c r="D24" i="5"/>
  <c r="AE18" i="2"/>
  <c r="C37" i="2" s="1"/>
  <c r="AD18" i="2"/>
  <c r="A18" i="2" s="1"/>
  <c r="AE14" i="2"/>
  <c r="B38" i="2" s="1"/>
  <c r="AD14" i="2"/>
  <c r="A14" i="2" s="1"/>
  <c r="AE19" i="2"/>
  <c r="C38" i="2" s="1"/>
  <c r="AD19" i="2"/>
  <c r="A19" i="2" s="1"/>
  <c r="AE21" i="2"/>
  <c r="D35" i="2" s="1"/>
  <c r="AD21" i="2"/>
  <c r="A21" i="2" s="1"/>
  <c r="AD17" i="2"/>
  <c r="A17" i="2" s="1"/>
  <c r="AE17" i="2"/>
  <c r="C36" i="2" s="1"/>
  <c r="AE16" i="2"/>
  <c r="C35" i="2" s="1"/>
  <c r="AD16" i="2"/>
  <c r="A16" i="2" s="1"/>
  <c r="AE13" i="2"/>
  <c r="B37" i="2" s="1"/>
  <c r="AD13" i="2"/>
  <c r="A13" i="2" s="1"/>
  <c r="AD12" i="2"/>
  <c r="A12" i="2" s="1"/>
  <c r="AE12" i="2"/>
  <c r="B36" i="2" s="1"/>
  <c r="AD28" i="2"/>
  <c r="A28" i="2" s="1"/>
  <c r="AE28" i="2"/>
  <c r="E37" i="2" s="1"/>
  <c r="AD27" i="2"/>
  <c r="A27" i="2" s="1"/>
  <c r="AE27" i="2"/>
  <c r="E36" i="2" s="1"/>
  <c r="AE24" i="2"/>
  <c r="D38" i="2" s="1"/>
  <c r="AD24" i="2"/>
  <c r="A24" i="2" s="1"/>
  <c r="AD29" i="2"/>
  <c r="A29" i="2" s="1"/>
  <c r="AE29" i="2"/>
  <c r="E38" i="2" s="1"/>
  <c r="AE23" i="2"/>
  <c r="D37" i="2" s="1"/>
  <c r="AD23" i="2"/>
  <c r="A23" i="2" s="1"/>
  <c r="AE26" i="2"/>
  <c r="E35" i="2" s="1"/>
  <c r="AD26" i="2"/>
  <c r="A26" i="2" s="1"/>
  <c r="AE22" i="2"/>
  <c r="D36" i="2" s="1"/>
  <c r="AD22" i="2"/>
  <c r="A22" i="2" s="1"/>
  <c r="AO11" i="2"/>
  <c r="B12" i="2" l="1"/>
  <c r="B13" i="2"/>
  <c r="B19" i="2"/>
  <c r="B16" i="2"/>
  <c r="B14" i="2"/>
  <c r="B17" i="2"/>
  <c r="B18" i="2"/>
  <c r="B21" i="2"/>
  <c r="B22" i="2"/>
  <c r="B24" i="2"/>
  <c r="B27" i="2"/>
  <c r="B26" i="2"/>
  <c r="B29" i="2"/>
  <c r="B28" i="2"/>
  <c r="B23" i="2"/>
  <c r="AD11" i="2"/>
  <c r="A11" i="2" s="1"/>
  <c r="AE11" i="2"/>
  <c r="B35" i="2" s="1"/>
  <c r="B1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<sst xmlns="http://schemas.openxmlformats.org/spreadsheetml/2006/main" count="191" uniqueCount="133">
  <si>
    <t>© 2022 I&amp;E Systems Pty Ltd</t>
  </si>
  <si>
    <t>Experiment with the calculations to explore the effect of changing input values and architectures.</t>
  </si>
  <si>
    <r>
      <t>1.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Arial"/>
        <family val="2"/>
      </rPr>
      <t xml:space="preserve">For each architecture, Prepare an XY plot of </t>
    </r>
    <r>
      <rPr>
        <i/>
        <sz val="14"/>
        <color theme="1"/>
        <rFont val="Cambria"/>
        <family val="1"/>
      </rPr>
      <t>RRF</t>
    </r>
    <r>
      <rPr>
        <i/>
        <vertAlign val="subscript"/>
        <sz val="14"/>
        <color theme="1"/>
        <rFont val="Cambria"/>
        <family val="1"/>
      </rPr>
      <t>AVG</t>
    </r>
    <r>
      <rPr>
        <sz val="14"/>
        <color theme="1"/>
        <rFont val="Arial"/>
        <family val="2"/>
      </rPr>
      <t xml:space="preserve"> and </t>
    </r>
    <r>
      <rPr>
        <i/>
        <sz val="14"/>
        <color theme="1"/>
        <rFont val="Cambria"/>
        <family val="1"/>
      </rPr>
      <t>MTTF</t>
    </r>
    <r>
      <rPr>
        <vertAlign val="subscript"/>
        <sz val="14"/>
        <color theme="1"/>
        <rFont val="Cambria"/>
        <family val="1"/>
      </rPr>
      <t>S</t>
    </r>
    <r>
      <rPr>
        <sz val="14"/>
        <color theme="1"/>
        <rFont val="Arial"/>
        <family val="2"/>
      </rPr>
      <t xml:space="preserve"> to compare different architectures,</t>
    </r>
  </si>
  <si>
    <t>1oo1, 1oo2, 1oo3, 2oo2, 2oo3, 2oo4, 3oo3, 3oo4,assuming these parameter sets:</t>
  </si>
  <si>
    <r>
      <t>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 = 300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= 100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S</t>
    </r>
    <r>
      <rPr>
        <sz val="14"/>
        <color theme="1"/>
        <rFont val="Arial"/>
        <family val="2"/>
      </rPr>
      <t xml:space="preserve"> = 300 y, </t>
    </r>
    <r>
      <rPr>
        <i/>
        <sz val="14"/>
        <color rgb="FF000000"/>
        <rFont val="Cambria"/>
        <family val="1"/>
      </rPr>
      <t>MTTR</t>
    </r>
    <r>
      <rPr>
        <sz val="14"/>
        <color theme="1"/>
        <rFont val="Arial"/>
        <family val="2"/>
      </rPr>
      <t xml:space="preserve"> = 3 days, 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=0.1</t>
    </r>
  </si>
  <si>
    <t>and</t>
  </si>
  <si>
    <r>
      <t>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 = 30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= 1,000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S</t>
    </r>
    <r>
      <rPr>
        <sz val="14"/>
        <color theme="1"/>
        <rFont val="Arial"/>
        <family val="2"/>
      </rPr>
      <t xml:space="preserve"> = 1,000 y, </t>
    </r>
    <r>
      <rPr>
        <i/>
        <sz val="14"/>
        <color rgb="FF000000"/>
        <rFont val="Cambria"/>
        <family val="1"/>
      </rPr>
      <t>MTTR</t>
    </r>
    <r>
      <rPr>
        <sz val="14"/>
        <color theme="1"/>
        <rFont val="Arial"/>
        <family val="2"/>
      </rPr>
      <t xml:space="preserve"> = 3 days,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=0.1</t>
    </r>
  </si>
  <si>
    <r>
      <t>2.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Arial"/>
        <family val="2"/>
      </rPr>
      <t>Produce a stacked column chart using that same parameter set for each architecture out of:</t>
    </r>
  </si>
  <si>
    <t>1oo1, 1oo2, 1oo3, 2oo2, 2oo3, 2oo4, 3oo3 and 3oo4</t>
  </si>
  <si>
    <r>
      <t xml:space="preserve">to show the relative contribution of each term in the equation to the overall </t>
    </r>
    <r>
      <rPr>
        <i/>
        <sz val="14"/>
        <color theme="1"/>
        <rFont val="Cambria"/>
        <family val="1"/>
      </rPr>
      <t>PFD</t>
    </r>
    <r>
      <rPr>
        <i/>
        <vertAlign val="subscript"/>
        <sz val="14"/>
        <color theme="1"/>
        <rFont val="Cambria"/>
        <family val="1"/>
      </rPr>
      <t>AVG</t>
    </r>
    <r>
      <rPr>
        <sz val="14"/>
        <color theme="1"/>
        <rFont val="Arial"/>
        <family val="2"/>
      </rPr>
      <t xml:space="preserve">.   </t>
    </r>
  </si>
  <si>
    <r>
      <t xml:space="preserve">Compare results for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 0, 0.01, 0.02, 0.05 and 0.1.  </t>
    </r>
  </si>
  <si>
    <r>
      <t>3.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Arial"/>
        <family val="2"/>
      </rPr>
      <t xml:space="preserve">Repeat the exercise but leaving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=0.1 and varying </t>
    </r>
    <r>
      <rPr>
        <i/>
        <sz val="14"/>
        <color rgb="FF000000"/>
        <rFont val="Cambria"/>
        <family val="1"/>
      </rPr>
      <t>β</t>
    </r>
    <r>
      <rPr>
        <i/>
        <vertAlign val="subscript"/>
        <sz val="14"/>
        <color rgb="FF000000"/>
        <rFont val="Cambria"/>
        <family val="1"/>
      </rPr>
      <t>D</t>
    </r>
    <r>
      <rPr>
        <sz val="14"/>
        <color theme="1"/>
        <rFont val="Arial"/>
        <family val="2"/>
      </rPr>
      <t xml:space="preserve"> = 0, 0.01, 0.02, 0.05 and 0.1.  </t>
    </r>
  </si>
  <si>
    <r>
      <t>4.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Arial"/>
        <family val="2"/>
      </rPr>
      <t xml:space="preserve">For each architecture 1oo1, 1oo2, 2oo3, 2oo2, plot the variation of </t>
    </r>
    <r>
      <rPr>
        <i/>
        <sz val="14"/>
        <color theme="1"/>
        <rFont val="Cambria"/>
        <family val="1"/>
      </rPr>
      <t>RRF</t>
    </r>
    <r>
      <rPr>
        <i/>
        <vertAlign val="subscript"/>
        <sz val="14"/>
        <color theme="1"/>
        <rFont val="Cambria"/>
        <family val="1"/>
      </rPr>
      <t>AVG</t>
    </r>
    <r>
      <rPr>
        <sz val="14"/>
        <color theme="1"/>
        <rFont val="Arial"/>
        <family val="2"/>
      </rPr>
      <t xml:space="preserve"> against these values of </t>
    </r>
    <r>
      <rPr>
        <i/>
        <sz val="14"/>
        <color rgb="FF000000"/>
        <rFont val="Cambria"/>
        <family val="1"/>
      </rPr>
      <t>T</t>
    </r>
    <r>
      <rPr>
        <i/>
        <vertAlign val="subscript"/>
        <sz val="14"/>
        <color rgb="FF000000"/>
        <rFont val="Cambria"/>
        <family val="1"/>
      </rPr>
      <t>1</t>
    </r>
    <r>
      <rPr>
        <sz val="14"/>
        <color theme="1"/>
        <rFont val="Arial"/>
        <family val="2"/>
      </rPr>
      <t>:</t>
    </r>
  </si>
  <si>
    <r>
      <t>T</t>
    </r>
    <r>
      <rPr>
        <i/>
        <vertAlign val="subscript"/>
        <sz val="14"/>
        <color rgb="FF000000"/>
        <rFont val="Cambria"/>
        <family val="1"/>
      </rPr>
      <t>1</t>
    </r>
    <r>
      <rPr>
        <sz val="14"/>
        <color theme="1"/>
        <rFont val="Arial"/>
        <family val="2"/>
      </rPr>
      <t xml:space="preserve"> = 0.3 y, </t>
    </r>
    <r>
      <rPr>
        <i/>
        <sz val="14"/>
        <color rgb="FF000000"/>
        <rFont val="Cambria"/>
        <family val="1"/>
      </rPr>
      <t>T</t>
    </r>
    <r>
      <rPr>
        <i/>
        <vertAlign val="subscript"/>
        <sz val="14"/>
        <color rgb="FF000000"/>
        <rFont val="Cambria"/>
        <family val="1"/>
      </rPr>
      <t>1</t>
    </r>
    <r>
      <rPr>
        <sz val="14"/>
        <color theme="1"/>
        <rFont val="Arial"/>
        <family val="2"/>
      </rPr>
      <t xml:space="preserve"> = 1 y, </t>
    </r>
    <r>
      <rPr>
        <i/>
        <sz val="14"/>
        <color rgb="FF000000"/>
        <rFont val="Cambria"/>
        <family val="1"/>
      </rPr>
      <t>T</t>
    </r>
    <r>
      <rPr>
        <i/>
        <vertAlign val="subscript"/>
        <sz val="14"/>
        <color rgb="FF000000"/>
        <rFont val="Cambria"/>
        <family val="1"/>
      </rPr>
      <t>1</t>
    </r>
    <r>
      <rPr>
        <sz val="14"/>
        <color theme="1"/>
        <rFont val="Arial"/>
        <family val="2"/>
      </rPr>
      <t xml:space="preserve"> = 3 y, </t>
    </r>
    <r>
      <rPr>
        <i/>
        <sz val="14"/>
        <color rgb="FF000000"/>
        <rFont val="Cambria"/>
        <family val="1"/>
      </rPr>
      <t>T</t>
    </r>
    <r>
      <rPr>
        <i/>
        <vertAlign val="subscript"/>
        <sz val="14"/>
        <color rgb="FF000000"/>
        <rFont val="Cambria"/>
        <family val="1"/>
      </rPr>
      <t>1</t>
    </r>
    <r>
      <rPr>
        <sz val="14"/>
        <color theme="1"/>
        <rFont val="Arial"/>
        <family val="2"/>
      </rPr>
      <t xml:space="preserve"> = 10 y</t>
    </r>
  </si>
  <si>
    <t>with</t>
  </si>
  <si>
    <r>
      <t>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 = 100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= 300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S</t>
    </r>
    <r>
      <rPr>
        <sz val="14"/>
        <color theme="1"/>
        <rFont val="Arial"/>
        <family val="2"/>
      </rPr>
      <t xml:space="preserve"> = 300 y, </t>
    </r>
    <r>
      <rPr>
        <i/>
        <sz val="14"/>
        <color rgb="FF000000"/>
        <rFont val="Cambria"/>
        <family val="1"/>
      </rPr>
      <t>MTTR</t>
    </r>
    <r>
      <rPr>
        <sz val="14"/>
        <color theme="1"/>
        <rFont val="Arial"/>
        <family val="2"/>
      </rPr>
      <t xml:space="preserve"> = 3 days,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=0.1</t>
    </r>
  </si>
  <si>
    <r>
      <t>5.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Arial"/>
        <family val="2"/>
      </rPr>
      <t xml:space="preserve">For each architecture, plot the variation of </t>
    </r>
    <r>
      <rPr>
        <i/>
        <sz val="14"/>
        <color theme="1"/>
        <rFont val="Cambria"/>
        <family val="1"/>
      </rPr>
      <t>RRF</t>
    </r>
    <r>
      <rPr>
        <i/>
        <vertAlign val="subscript"/>
        <sz val="14"/>
        <color theme="1"/>
        <rFont val="Cambria"/>
        <family val="1"/>
      </rPr>
      <t>AVG</t>
    </r>
    <r>
      <rPr>
        <sz val="14"/>
        <color theme="1"/>
        <rFont val="Arial"/>
        <family val="2"/>
      </rPr>
      <t xml:space="preserve"> against these values of </t>
    </r>
    <r>
      <rPr>
        <i/>
        <sz val="14"/>
        <color theme="1"/>
        <rFont val="Cambria"/>
        <family val="1"/>
      </rPr>
      <t>MTBF</t>
    </r>
    <r>
      <rPr>
        <vertAlign val="subscript"/>
        <sz val="14"/>
        <color theme="1"/>
        <rFont val="Cambria"/>
        <family val="1"/>
      </rPr>
      <t>DU</t>
    </r>
    <r>
      <rPr>
        <sz val="14"/>
        <color theme="1"/>
        <rFont val="Arial"/>
        <family val="2"/>
      </rPr>
      <t>:</t>
    </r>
  </si>
  <si>
    <r>
      <t>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 = 30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 = 100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 = 300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 = 1,000 y</t>
    </r>
  </si>
  <si>
    <r>
      <t>T</t>
    </r>
    <r>
      <rPr>
        <i/>
        <vertAlign val="subscript"/>
        <sz val="14"/>
        <color rgb="FF000000"/>
        <rFont val="Cambria"/>
        <family val="1"/>
      </rPr>
      <t>1</t>
    </r>
    <r>
      <rPr>
        <sz val="14"/>
        <color theme="1"/>
        <rFont val="Arial"/>
        <family val="2"/>
      </rPr>
      <t xml:space="preserve"> = 1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= 300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S</t>
    </r>
    <r>
      <rPr>
        <sz val="14"/>
        <color theme="1"/>
        <rFont val="Arial"/>
        <family val="2"/>
      </rPr>
      <t xml:space="preserve"> = 300 y, </t>
    </r>
    <r>
      <rPr>
        <i/>
        <sz val="14"/>
        <color rgb="FF000000"/>
        <rFont val="Cambria"/>
        <family val="1"/>
      </rPr>
      <t>MTTR</t>
    </r>
    <r>
      <rPr>
        <sz val="14"/>
        <color theme="1"/>
        <rFont val="Arial"/>
        <family val="2"/>
      </rPr>
      <t xml:space="preserve"> = 3 days,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=0.1</t>
    </r>
  </si>
  <si>
    <r>
      <t>6.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Arial"/>
        <family val="2"/>
      </rPr>
      <t xml:space="preserve">For each architecture, plot the variation of </t>
    </r>
    <r>
      <rPr>
        <i/>
        <sz val="14"/>
        <color theme="1"/>
        <rFont val="Cambria"/>
        <family val="1"/>
      </rPr>
      <t>RRF</t>
    </r>
    <r>
      <rPr>
        <i/>
        <vertAlign val="subscript"/>
        <sz val="14"/>
        <color theme="1"/>
        <rFont val="Cambria"/>
        <family val="1"/>
      </rPr>
      <t>AVG</t>
    </r>
    <r>
      <rPr>
        <sz val="14"/>
        <color theme="1"/>
        <rFont val="Arial"/>
        <family val="2"/>
      </rPr>
      <t xml:space="preserve"> against these values of </t>
    </r>
    <r>
      <rPr>
        <i/>
        <sz val="14"/>
        <color theme="1"/>
        <rFont val="Cambria"/>
        <family val="1"/>
      </rPr>
      <t>MTBF</t>
    </r>
    <r>
      <rPr>
        <vertAlign val="subscript"/>
        <sz val="14"/>
        <color theme="1"/>
        <rFont val="Cambria"/>
        <family val="1"/>
      </rPr>
      <t>DD</t>
    </r>
    <r>
      <rPr>
        <sz val="14"/>
        <color theme="1"/>
        <rFont val="Arial"/>
        <family val="2"/>
      </rPr>
      <t>:</t>
    </r>
  </si>
  <si>
    <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 = 30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 = 100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 = 300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 = 1,000 y</t>
    </r>
  </si>
  <si>
    <r>
      <t>T</t>
    </r>
    <r>
      <rPr>
        <i/>
        <vertAlign val="subscript"/>
        <sz val="14"/>
        <color rgb="FF000000"/>
        <rFont val="Cambria"/>
        <family val="1"/>
      </rPr>
      <t>1</t>
    </r>
    <r>
      <rPr>
        <sz val="14"/>
        <color theme="1"/>
        <rFont val="Arial"/>
        <family val="2"/>
      </rPr>
      <t xml:space="preserve"> = 1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= 100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S</t>
    </r>
    <r>
      <rPr>
        <sz val="14"/>
        <color theme="1"/>
        <rFont val="Arial"/>
        <family val="2"/>
      </rPr>
      <t xml:space="preserve"> = 300 y,  </t>
    </r>
    <r>
      <rPr>
        <i/>
        <sz val="14"/>
        <color rgb="FF000000"/>
        <rFont val="Cambria"/>
        <family val="1"/>
      </rPr>
      <t>MTTR</t>
    </r>
    <r>
      <rPr>
        <sz val="14"/>
        <color theme="1"/>
        <rFont val="Arial"/>
        <family val="2"/>
      </rPr>
      <t xml:space="preserve"> = 3 days,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=0.1</t>
    </r>
  </si>
  <si>
    <r>
      <t>7.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Arial"/>
        <family val="2"/>
      </rPr>
      <t xml:space="preserve">For each architecture, plot the variation of </t>
    </r>
    <r>
      <rPr>
        <i/>
        <sz val="14"/>
        <color theme="1"/>
        <rFont val="Cambria"/>
        <family val="1"/>
      </rPr>
      <t>RRF</t>
    </r>
    <r>
      <rPr>
        <i/>
        <vertAlign val="subscript"/>
        <sz val="14"/>
        <color theme="1"/>
        <rFont val="Cambria"/>
        <family val="1"/>
      </rPr>
      <t>AVG</t>
    </r>
    <r>
      <rPr>
        <sz val="14"/>
        <color theme="1"/>
        <rFont val="Arial"/>
        <family val="2"/>
      </rPr>
      <t xml:space="preserve"> against these values of </t>
    </r>
    <r>
      <rPr>
        <i/>
        <sz val="14"/>
        <color theme="1"/>
        <rFont val="Cambria"/>
        <family val="1"/>
      </rPr>
      <t>MTTR</t>
    </r>
    <r>
      <rPr>
        <sz val="14"/>
        <color theme="1"/>
        <rFont val="Arial"/>
        <family val="2"/>
      </rPr>
      <t>:</t>
    </r>
  </si>
  <si>
    <r>
      <t>MTTR</t>
    </r>
    <r>
      <rPr>
        <sz val="14"/>
        <color theme="1"/>
        <rFont val="Arial"/>
        <family val="2"/>
      </rPr>
      <t xml:space="preserve"> = 1 day, </t>
    </r>
    <r>
      <rPr>
        <i/>
        <sz val="14"/>
        <color rgb="FF000000"/>
        <rFont val="Cambria"/>
        <family val="1"/>
      </rPr>
      <t>MTTR</t>
    </r>
    <r>
      <rPr>
        <sz val="14"/>
        <color theme="1"/>
        <rFont val="Arial"/>
        <family val="2"/>
      </rPr>
      <t xml:space="preserve"> = 3 days, </t>
    </r>
    <r>
      <rPr>
        <i/>
        <sz val="14"/>
        <color rgb="FF000000"/>
        <rFont val="Cambria"/>
        <family val="1"/>
      </rPr>
      <t>MTTR</t>
    </r>
    <r>
      <rPr>
        <sz val="14"/>
        <color theme="1"/>
        <rFont val="Arial"/>
        <family val="2"/>
      </rPr>
      <t xml:space="preserve"> = 10 days, </t>
    </r>
    <r>
      <rPr>
        <i/>
        <sz val="14"/>
        <color rgb="FF000000"/>
        <rFont val="Cambria"/>
        <family val="1"/>
      </rPr>
      <t>MTTR</t>
    </r>
    <r>
      <rPr>
        <sz val="14"/>
        <color theme="1"/>
        <rFont val="Arial"/>
        <family val="2"/>
      </rPr>
      <t xml:space="preserve"> = 30 days, </t>
    </r>
    <r>
      <rPr>
        <i/>
        <sz val="14"/>
        <color rgb="FF000000"/>
        <rFont val="Cambria"/>
        <family val="1"/>
      </rPr>
      <t>MTTR</t>
    </r>
    <r>
      <rPr>
        <sz val="14"/>
        <color theme="1"/>
        <rFont val="Arial"/>
        <family val="2"/>
      </rPr>
      <t xml:space="preserve"> = 100 days</t>
    </r>
  </si>
  <si>
    <r>
      <t>T</t>
    </r>
    <r>
      <rPr>
        <i/>
        <vertAlign val="subscript"/>
        <sz val="14"/>
        <color rgb="FF000000"/>
        <rFont val="Cambria"/>
        <family val="1"/>
      </rPr>
      <t>1</t>
    </r>
    <r>
      <rPr>
        <sz val="14"/>
        <color theme="1"/>
        <rFont val="Arial"/>
        <family val="2"/>
      </rPr>
      <t xml:space="preserve"> = 1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= 300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S</t>
    </r>
    <r>
      <rPr>
        <sz val="14"/>
        <color theme="1"/>
        <rFont val="Arial"/>
        <family val="2"/>
      </rPr>
      <t xml:space="preserve"> = 300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= 300 y,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=0.1</t>
    </r>
  </si>
  <si>
    <t>and with</t>
  </si>
  <si>
    <r>
      <t>T</t>
    </r>
    <r>
      <rPr>
        <i/>
        <vertAlign val="subscript"/>
        <sz val="14"/>
        <color rgb="FF000000"/>
        <rFont val="Cambria"/>
        <family val="1"/>
      </rPr>
      <t>1</t>
    </r>
    <r>
      <rPr>
        <sz val="14"/>
        <color theme="1"/>
        <rFont val="Arial"/>
        <family val="2"/>
      </rPr>
      <t xml:space="preserve"> = 1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= 1,000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S</t>
    </r>
    <r>
      <rPr>
        <sz val="14"/>
        <color theme="1"/>
        <rFont val="Arial"/>
        <family val="2"/>
      </rPr>
      <t xml:space="preserve"> = 300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= 300 y,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=0.1</t>
    </r>
  </si>
  <si>
    <r>
      <t>8.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Arial"/>
        <family val="2"/>
      </rPr>
      <t xml:space="preserve">For each architecture, plot the variation of </t>
    </r>
    <r>
      <rPr>
        <i/>
        <sz val="14"/>
        <color theme="1"/>
        <rFont val="Cambria"/>
        <family val="1"/>
      </rPr>
      <t>RRF</t>
    </r>
    <r>
      <rPr>
        <i/>
        <vertAlign val="subscript"/>
        <sz val="14"/>
        <color theme="1"/>
        <rFont val="Cambria"/>
        <family val="1"/>
      </rPr>
      <t>AVG</t>
    </r>
    <r>
      <rPr>
        <sz val="14"/>
        <color theme="1"/>
        <rFont val="Arial"/>
        <family val="2"/>
      </rPr>
      <t xml:space="preserve"> against these values of </t>
    </r>
    <r>
      <rPr>
        <i/>
        <sz val="14"/>
        <color theme="1"/>
        <rFont val="Cambria"/>
        <family val="1"/>
      </rPr>
      <t>MTBF</t>
    </r>
    <r>
      <rPr>
        <vertAlign val="subscript"/>
        <sz val="14"/>
        <color theme="1"/>
        <rFont val="Cambria"/>
        <family val="1"/>
      </rPr>
      <t>DN</t>
    </r>
    <r>
      <rPr>
        <sz val="14"/>
        <color theme="1"/>
        <rFont val="Arial"/>
        <family val="2"/>
      </rPr>
      <t>:</t>
    </r>
  </si>
  <si>
    <r>
      <t>MTBF</t>
    </r>
    <r>
      <rPr>
        <i/>
        <vertAlign val="subscript"/>
        <sz val="14"/>
        <color rgb="FF000000"/>
        <rFont val="Cambria"/>
        <family val="1"/>
      </rPr>
      <t>DN</t>
    </r>
    <r>
      <rPr>
        <sz val="14"/>
        <color theme="1"/>
        <rFont val="Arial"/>
        <family val="2"/>
      </rPr>
      <t xml:space="preserve">  = 300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DN</t>
    </r>
    <r>
      <rPr>
        <sz val="14"/>
        <color theme="1"/>
        <rFont val="Arial"/>
        <family val="2"/>
      </rPr>
      <t xml:space="preserve">  = 1,000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DN</t>
    </r>
    <r>
      <rPr>
        <sz val="14"/>
        <color theme="1"/>
        <rFont val="Arial"/>
        <family val="2"/>
      </rPr>
      <t xml:space="preserve">  = 3,000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DN</t>
    </r>
    <r>
      <rPr>
        <sz val="14"/>
        <color theme="1"/>
        <rFont val="Arial"/>
        <family val="2"/>
      </rPr>
      <t xml:space="preserve">  = 10,000 y</t>
    </r>
  </si>
  <si>
    <r>
      <t>T</t>
    </r>
    <r>
      <rPr>
        <i/>
        <vertAlign val="subscript"/>
        <sz val="14"/>
        <color rgb="FF000000"/>
        <rFont val="Cambria"/>
        <family val="1"/>
      </rPr>
      <t>1</t>
    </r>
    <r>
      <rPr>
        <sz val="14"/>
        <color theme="1"/>
        <rFont val="Arial"/>
        <family val="2"/>
      </rPr>
      <t xml:space="preserve"> = 1 y, </t>
    </r>
    <r>
      <rPr>
        <i/>
        <sz val="14"/>
        <color rgb="FF000000"/>
        <rFont val="Cambria"/>
        <family val="1"/>
      </rPr>
      <t>T</t>
    </r>
    <r>
      <rPr>
        <i/>
        <vertAlign val="subscript"/>
        <sz val="14"/>
        <color rgb="FF000000"/>
        <rFont val="Cambria"/>
        <family val="1"/>
      </rPr>
      <t>2</t>
    </r>
    <r>
      <rPr>
        <sz val="14"/>
        <color theme="1"/>
        <rFont val="Arial"/>
        <family val="2"/>
      </rPr>
      <t xml:space="preserve"> = 10 y,</t>
    </r>
    <r>
      <rPr>
        <i/>
        <sz val="14"/>
        <color rgb="FF000000"/>
        <rFont val="Cambria"/>
        <family val="1"/>
      </rPr>
      <t xml:space="preserve"> 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= 100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S</t>
    </r>
    <r>
      <rPr>
        <sz val="14"/>
        <color theme="1"/>
        <rFont val="Arial"/>
        <family val="2"/>
      </rPr>
      <t xml:space="preserve"> = 300 y,  </t>
    </r>
    <r>
      <rPr>
        <i/>
        <sz val="14"/>
        <color rgb="FF000000"/>
        <rFont val="Cambria"/>
        <family val="1"/>
      </rPr>
      <t>MTTR</t>
    </r>
    <r>
      <rPr>
        <sz val="14"/>
        <color theme="1"/>
        <rFont val="Arial"/>
        <family val="2"/>
      </rPr>
      <t xml:space="preserve"> = 3 days,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= 300 y,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 0.1</t>
    </r>
  </si>
  <si>
    <r>
      <t>9.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Arial"/>
        <family val="2"/>
      </rPr>
      <t xml:space="preserve">For each architecture, plot the variation of </t>
    </r>
    <r>
      <rPr>
        <i/>
        <sz val="14"/>
        <color theme="1"/>
        <rFont val="Cambria"/>
        <family val="1"/>
      </rPr>
      <t>RRF</t>
    </r>
    <r>
      <rPr>
        <i/>
        <vertAlign val="subscript"/>
        <sz val="14"/>
        <color theme="1"/>
        <rFont val="Cambria"/>
        <family val="1"/>
      </rPr>
      <t>AVG</t>
    </r>
    <r>
      <rPr>
        <sz val="14"/>
        <color theme="1"/>
        <rFont val="Arial"/>
        <family val="2"/>
      </rPr>
      <t xml:space="preserve"> against these values of </t>
    </r>
    <r>
      <rPr>
        <i/>
        <sz val="14"/>
        <color rgb="FF000000"/>
        <rFont val="Cambria"/>
        <family val="1"/>
      </rPr>
      <t>T</t>
    </r>
    <r>
      <rPr>
        <i/>
        <vertAlign val="subscript"/>
        <sz val="14"/>
        <color rgb="FF000000"/>
        <rFont val="Cambria"/>
        <family val="1"/>
      </rPr>
      <t>2</t>
    </r>
    <r>
      <rPr>
        <sz val="14"/>
        <color theme="1"/>
        <rFont val="Arial"/>
        <family val="2"/>
      </rPr>
      <t>:</t>
    </r>
  </si>
  <si>
    <r>
      <t>T</t>
    </r>
    <r>
      <rPr>
        <i/>
        <vertAlign val="subscript"/>
        <sz val="14"/>
        <color rgb="FF000000"/>
        <rFont val="Cambria"/>
        <family val="1"/>
      </rPr>
      <t>2</t>
    </r>
    <r>
      <rPr>
        <sz val="14"/>
        <color theme="1"/>
        <rFont val="Arial"/>
        <family val="2"/>
      </rPr>
      <t xml:space="preserve"> = 1 y,</t>
    </r>
    <r>
      <rPr>
        <i/>
        <sz val="14"/>
        <color rgb="FF000000"/>
        <rFont val="Cambria"/>
        <family val="1"/>
      </rPr>
      <t xml:space="preserve"> T</t>
    </r>
    <r>
      <rPr>
        <i/>
        <vertAlign val="subscript"/>
        <sz val="14"/>
        <color rgb="FF000000"/>
        <rFont val="Cambria"/>
        <family val="1"/>
      </rPr>
      <t>2</t>
    </r>
    <r>
      <rPr>
        <sz val="14"/>
        <color theme="1"/>
        <rFont val="Arial"/>
        <family val="2"/>
      </rPr>
      <t xml:space="preserve"> = 3 y,</t>
    </r>
    <r>
      <rPr>
        <i/>
        <sz val="14"/>
        <color rgb="FF000000"/>
        <rFont val="Cambria"/>
        <family val="1"/>
      </rPr>
      <t xml:space="preserve"> T</t>
    </r>
    <r>
      <rPr>
        <i/>
        <vertAlign val="subscript"/>
        <sz val="14"/>
        <color rgb="FF000000"/>
        <rFont val="Cambria"/>
        <family val="1"/>
      </rPr>
      <t>2</t>
    </r>
    <r>
      <rPr>
        <sz val="14"/>
        <color theme="1"/>
        <rFont val="Arial"/>
        <family val="2"/>
      </rPr>
      <t xml:space="preserve"> = 10 y,</t>
    </r>
    <r>
      <rPr>
        <i/>
        <sz val="14"/>
        <color rgb="FF000000"/>
        <rFont val="Cambria"/>
        <family val="1"/>
      </rPr>
      <t xml:space="preserve"> T</t>
    </r>
    <r>
      <rPr>
        <i/>
        <vertAlign val="subscript"/>
        <sz val="14"/>
        <color rgb="FF000000"/>
        <rFont val="Cambria"/>
        <family val="1"/>
      </rPr>
      <t>2</t>
    </r>
    <r>
      <rPr>
        <sz val="14"/>
        <color theme="1"/>
        <rFont val="Arial"/>
        <family val="2"/>
      </rPr>
      <t xml:space="preserve"> = 30 y</t>
    </r>
  </si>
  <si>
    <r>
      <t>T</t>
    </r>
    <r>
      <rPr>
        <i/>
        <vertAlign val="subscript"/>
        <sz val="14"/>
        <color rgb="FF000000"/>
        <rFont val="Cambria"/>
        <family val="1"/>
      </rPr>
      <t>1</t>
    </r>
    <r>
      <rPr>
        <sz val="14"/>
        <color theme="1"/>
        <rFont val="Arial"/>
        <family val="2"/>
      </rPr>
      <t xml:space="preserve"> = 1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= 100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DN</t>
    </r>
    <r>
      <rPr>
        <sz val="14"/>
        <color theme="1"/>
        <rFont val="Arial"/>
        <family val="2"/>
      </rPr>
      <t xml:space="preserve">  = 1,000 y,</t>
    </r>
    <r>
      <rPr>
        <i/>
        <sz val="14"/>
        <color rgb="FF000000"/>
        <rFont val="Cambria"/>
        <family val="1"/>
      </rPr>
      <t xml:space="preserve"> MTBF</t>
    </r>
    <r>
      <rPr>
        <i/>
        <vertAlign val="subscript"/>
        <sz val="14"/>
        <color rgb="FF000000"/>
        <rFont val="Cambria"/>
        <family val="1"/>
      </rPr>
      <t>S</t>
    </r>
    <r>
      <rPr>
        <sz val="14"/>
        <color theme="1"/>
        <rFont val="Arial"/>
        <family val="2"/>
      </rPr>
      <t xml:space="preserve"> = 300 y,  </t>
    </r>
    <r>
      <rPr>
        <i/>
        <sz val="14"/>
        <color rgb="FF000000"/>
        <rFont val="Cambria"/>
        <family val="1"/>
      </rPr>
      <t>MTTR</t>
    </r>
    <r>
      <rPr>
        <sz val="14"/>
        <color theme="1"/>
        <rFont val="Arial"/>
        <family val="2"/>
      </rPr>
      <t xml:space="preserve"> = 3 days,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= 300 y,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 0.1</t>
    </r>
  </si>
  <si>
    <r>
      <t>10.</t>
    </r>
    <r>
      <rPr>
        <sz val="14"/>
        <color theme="1"/>
        <rFont val="Times New Roman"/>
        <family val="1"/>
      </rPr>
      <t xml:space="preserve">  </t>
    </r>
    <r>
      <rPr>
        <sz val="14"/>
        <color theme="1"/>
        <rFont val="Arial"/>
        <family val="2"/>
      </rPr>
      <t xml:space="preserve">For each architecture, plot the variation of </t>
    </r>
    <r>
      <rPr>
        <i/>
        <sz val="14"/>
        <color theme="1"/>
        <rFont val="Cambria"/>
        <family val="1"/>
      </rPr>
      <t>RRF</t>
    </r>
    <r>
      <rPr>
        <i/>
        <vertAlign val="subscript"/>
        <sz val="14"/>
        <color theme="1"/>
        <rFont val="Cambria"/>
        <family val="1"/>
      </rPr>
      <t>AVG</t>
    </r>
    <r>
      <rPr>
        <sz val="14"/>
        <color theme="1"/>
        <rFont val="Arial"/>
        <family val="2"/>
      </rPr>
      <t xml:space="preserve"> against these values of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>:</t>
    </r>
  </si>
  <si>
    <r>
      <t>,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 0,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 0.01,</t>
    </r>
    <r>
      <rPr>
        <i/>
        <sz val="14"/>
        <color rgb="FF000000"/>
        <rFont val="Cambria"/>
        <family val="1"/>
      </rPr>
      <t xml:space="preserve"> β</t>
    </r>
    <r>
      <rPr>
        <sz val="14"/>
        <color theme="1"/>
        <rFont val="Arial"/>
        <family val="2"/>
      </rPr>
      <t xml:space="preserve"> = 0.02, </t>
    </r>
    <r>
      <rPr>
        <i/>
        <sz val="14"/>
        <color rgb="FF000000"/>
        <rFont val="Cambria"/>
        <family val="1"/>
      </rPr>
      <t>β</t>
    </r>
    <r>
      <rPr>
        <sz val="14"/>
        <color theme="1"/>
        <rFont val="Arial"/>
        <family val="2"/>
      </rPr>
      <t xml:space="preserve"> = 0.05,</t>
    </r>
    <r>
      <rPr>
        <i/>
        <sz val="14"/>
        <color rgb="FF000000"/>
        <rFont val="Cambria"/>
        <family val="1"/>
      </rPr>
      <t xml:space="preserve"> β</t>
    </r>
    <r>
      <rPr>
        <sz val="14"/>
        <color theme="1"/>
        <rFont val="Arial"/>
        <family val="2"/>
      </rPr>
      <t xml:space="preserve"> = 0.1</t>
    </r>
  </si>
  <si>
    <r>
      <t>T</t>
    </r>
    <r>
      <rPr>
        <i/>
        <vertAlign val="subscript"/>
        <sz val="14"/>
        <color rgb="FF000000"/>
        <rFont val="Cambria"/>
        <family val="1"/>
      </rPr>
      <t>1</t>
    </r>
    <r>
      <rPr>
        <sz val="14"/>
        <color theme="1"/>
        <rFont val="Arial"/>
        <family val="2"/>
      </rPr>
      <t xml:space="preserve"> = 1 y, </t>
    </r>
    <r>
      <rPr>
        <i/>
        <sz val="14"/>
        <color rgb="FF000000"/>
        <rFont val="Cambria"/>
        <family val="1"/>
      </rPr>
      <t>T</t>
    </r>
    <r>
      <rPr>
        <i/>
        <vertAlign val="subscript"/>
        <sz val="14"/>
        <color rgb="FF000000"/>
        <rFont val="Cambria"/>
        <family val="1"/>
      </rPr>
      <t>2</t>
    </r>
    <r>
      <rPr>
        <sz val="14"/>
        <color theme="1"/>
        <rFont val="Arial"/>
        <family val="2"/>
      </rPr>
      <t xml:space="preserve"> = 10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DU</t>
    </r>
    <r>
      <rPr>
        <sz val="14"/>
        <color theme="1"/>
        <rFont val="Arial"/>
        <family val="2"/>
      </rPr>
      <t xml:space="preserve"> = 100 y, </t>
    </r>
    <r>
      <rPr>
        <i/>
        <sz val="14"/>
        <color rgb="FF000000"/>
        <rFont val="Cambria"/>
        <family val="1"/>
      </rPr>
      <t>MTBF</t>
    </r>
    <r>
      <rPr>
        <i/>
        <vertAlign val="subscript"/>
        <sz val="14"/>
        <color rgb="FF000000"/>
        <rFont val="Cambria"/>
        <family val="1"/>
      </rPr>
      <t>DN</t>
    </r>
    <r>
      <rPr>
        <sz val="14"/>
        <color theme="1"/>
        <rFont val="Arial"/>
        <family val="2"/>
      </rPr>
      <t xml:space="preserve">  = 10,000 y,</t>
    </r>
    <r>
      <rPr>
        <i/>
        <sz val="14"/>
        <color rgb="FF000000"/>
        <rFont val="Cambria"/>
        <family val="1"/>
      </rPr>
      <t xml:space="preserve"> MTBF</t>
    </r>
    <r>
      <rPr>
        <i/>
        <vertAlign val="subscript"/>
        <sz val="14"/>
        <color rgb="FF000000"/>
        <rFont val="Cambria"/>
        <family val="1"/>
      </rPr>
      <t>S</t>
    </r>
    <r>
      <rPr>
        <sz val="14"/>
        <color theme="1"/>
        <rFont val="Arial"/>
        <family val="2"/>
      </rPr>
      <t xml:space="preserve"> = 300 y,  </t>
    </r>
    <r>
      <rPr>
        <i/>
        <sz val="14"/>
        <color rgb="FF000000"/>
        <rFont val="Cambria"/>
        <family val="1"/>
      </rPr>
      <t>MTTR</t>
    </r>
    <r>
      <rPr>
        <sz val="14"/>
        <color theme="1"/>
        <rFont val="Arial"/>
        <family val="2"/>
      </rPr>
      <t xml:space="preserve"> = 3 days,</t>
    </r>
  </si>
  <si>
    <r>
      <t>MTBF</t>
    </r>
    <r>
      <rPr>
        <i/>
        <vertAlign val="subscript"/>
        <sz val="14"/>
        <color rgb="FF000000"/>
        <rFont val="Cambria"/>
        <family val="1"/>
      </rPr>
      <t>DD</t>
    </r>
    <r>
      <rPr>
        <sz val="14"/>
        <color theme="1"/>
        <rFont val="Arial"/>
        <family val="2"/>
      </rPr>
      <t xml:space="preserve"> = 300 y</t>
    </r>
  </si>
  <si>
    <t xml:space="preserve"> </t>
  </si>
  <si>
    <t>Round to</t>
  </si>
  <si>
    <t>significant figures</t>
  </si>
  <si>
    <t>Shading indicates the cells for data entry</t>
  </si>
  <si>
    <t>The colour shading highlights the largest term</t>
  </si>
  <si>
    <t xml:space="preserve"> β for 1oo2 architecture</t>
  </si>
  <si>
    <t xml:space="preserve"> β for MooN architecture</t>
  </si>
  <si>
    <r>
      <t>PFD</t>
    </r>
    <r>
      <rPr>
        <b/>
        <i/>
        <vertAlign val="subscript"/>
        <sz val="11"/>
        <color theme="1"/>
        <rFont val="Cambria"/>
        <family val="1"/>
      </rPr>
      <t>AVG</t>
    </r>
  </si>
  <si>
    <r>
      <t>RRF</t>
    </r>
    <r>
      <rPr>
        <b/>
        <i/>
        <vertAlign val="subscript"/>
        <sz val="11"/>
        <color theme="1"/>
        <rFont val="Cambria"/>
        <family val="1"/>
      </rPr>
      <t>AVG</t>
    </r>
  </si>
  <si>
    <r>
      <t>MTTF</t>
    </r>
    <r>
      <rPr>
        <b/>
        <i/>
        <vertAlign val="subscript"/>
        <sz val="11"/>
        <color theme="1"/>
        <rFont val="Cambria"/>
        <family val="1"/>
      </rPr>
      <t>S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(years)</t>
    </r>
  </si>
  <si>
    <t>M</t>
  </si>
  <si>
    <t>N</t>
  </si>
  <si>
    <t>Voting</t>
  </si>
  <si>
    <r>
      <t>MTBF</t>
    </r>
    <r>
      <rPr>
        <i/>
        <vertAlign val="subscript"/>
        <sz val="11"/>
        <color theme="1"/>
        <rFont val="Cambria"/>
        <family val="1"/>
      </rPr>
      <t>DU</t>
    </r>
    <r>
      <rPr>
        <i/>
        <sz val="11"/>
        <color theme="1"/>
        <rFont val="Cambria"/>
        <family val="1"/>
      </rPr>
      <t xml:space="preserve"> 
(years)</t>
    </r>
  </si>
  <si>
    <r>
      <t>λ</t>
    </r>
    <r>
      <rPr>
        <i/>
        <vertAlign val="subscript"/>
        <sz val="11"/>
        <color theme="1"/>
        <rFont val="Cambria"/>
        <family val="1"/>
      </rPr>
      <t>DU</t>
    </r>
    <r>
      <rPr>
        <i/>
        <sz val="11"/>
        <color theme="1"/>
        <rFont val="Cambria"/>
        <family val="1"/>
      </rPr>
      <t xml:space="preserve">
(pa)</t>
    </r>
  </si>
  <si>
    <r>
      <t>MTBF</t>
    </r>
    <r>
      <rPr>
        <i/>
        <vertAlign val="subscript"/>
        <sz val="11"/>
        <color theme="1"/>
        <rFont val="Cambria"/>
        <family val="1"/>
      </rPr>
      <t>DD</t>
    </r>
  </si>
  <si>
    <r>
      <t>λ</t>
    </r>
    <r>
      <rPr>
        <i/>
        <vertAlign val="subscript"/>
        <sz val="11"/>
        <color theme="1"/>
        <rFont val="Cambria"/>
        <family val="1"/>
      </rPr>
      <t>DD</t>
    </r>
  </si>
  <si>
    <t>DC</t>
  </si>
  <si>
    <r>
      <t>MTBF</t>
    </r>
    <r>
      <rPr>
        <i/>
        <vertAlign val="subscript"/>
        <sz val="11"/>
        <color theme="1"/>
        <rFont val="Cambria"/>
        <family val="1"/>
      </rPr>
      <t>DN</t>
    </r>
  </si>
  <si>
    <r>
      <t>λ</t>
    </r>
    <r>
      <rPr>
        <i/>
        <vertAlign val="subscript"/>
        <sz val="11"/>
        <color theme="1"/>
        <rFont val="Cambria"/>
        <family val="1"/>
      </rPr>
      <t>DN</t>
    </r>
  </si>
  <si>
    <t>PTC</t>
  </si>
  <si>
    <r>
      <t>MTBF</t>
    </r>
    <r>
      <rPr>
        <i/>
        <vertAlign val="subscript"/>
        <sz val="11"/>
        <color theme="1"/>
        <rFont val="Cambria"/>
        <family val="1"/>
      </rPr>
      <t>S</t>
    </r>
  </si>
  <si>
    <r>
      <t>λ</t>
    </r>
    <r>
      <rPr>
        <i/>
        <vertAlign val="subscript"/>
        <sz val="11"/>
        <color theme="1"/>
        <rFont val="Cambria"/>
        <family val="1"/>
      </rPr>
      <t>S</t>
    </r>
  </si>
  <si>
    <r>
      <t>T</t>
    </r>
    <r>
      <rPr>
        <i/>
        <vertAlign val="subscript"/>
        <sz val="11"/>
        <color theme="1"/>
        <rFont val="Cambria"/>
        <family val="1"/>
      </rPr>
      <t>1</t>
    </r>
    <r>
      <rPr>
        <i/>
        <sz val="11"/>
        <color theme="1"/>
        <rFont val="Cambria"/>
        <family val="1"/>
      </rPr>
      <t xml:space="preserve">
(years)</t>
    </r>
  </si>
  <si>
    <r>
      <t>T</t>
    </r>
    <r>
      <rPr>
        <i/>
        <vertAlign val="subscript"/>
        <sz val="11"/>
        <color theme="1"/>
        <rFont val="Cambria"/>
        <family val="1"/>
      </rPr>
      <t>2</t>
    </r>
    <r>
      <rPr>
        <i/>
        <sz val="11"/>
        <color theme="1"/>
        <rFont val="Cambria"/>
        <family val="1"/>
      </rPr>
      <t xml:space="preserve">
(years)</t>
    </r>
  </si>
  <si>
    <t>MTTR
(days)</t>
  </si>
  <si>
    <t>MTTR
(years)</t>
  </si>
  <si>
    <t>MRT
(days)</t>
  </si>
  <si>
    <t>MRT
(years)</t>
  </si>
  <si>
    <t>β</t>
  </si>
  <si>
    <r>
      <t>β</t>
    </r>
    <r>
      <rPr>
        <i/>
        <vertAlign val="subscript"/>
        <sz val="11"/>
        <color theme="1"/>
        <rFont val="Cambria"/>
        <family val="1"/>
      </rPr>
      <t>D</t>
    </r>
  </si>
  <si>
    <r>
      <rPr>
        <b/>
        <i/>
        <sz val="11"/>
        <color theme="1"/>
        <rFont val="Calibri"/>
        <family val="2"/>
        <scheme val="minor"/>
      </rPr>
      <t xml:space="preserve">MooN </t>
    </r>
    <r>
      <rPr>
        <b/>
        <i/>
        <sz val="11"/>
        <color theme="1"/>
        <rFont val="Cambria"/>
        <family val="1"/>
      </rPr>
      <t xml:space="preserve">β </t>
    </r>
  </si>
  <si>
    <r>
      <rPr>
        <b/>
        <i/>
        <sz val="11"/>
        <color theme="1"/>
        <rFont val="Calibri"/>
        <family val="2"/>
        <scheme val="minor"/>
      </rPr>
      <t xml:space="preserve">MooN </t>
    </r>
    <r>
      <rPr>
        <b/>
        <i/>
        <sz val="11"/>
        <color theme="1"/>
        <rFont val="Cambria"/>
        <family val="1"/>
      </rPr>
      <t>β</t>
    </r>
    <r>
      <rPr>
        <b/>
        <i/>
        <vertAlign val="subscript"/>
        <sz val="11"/>
        <color theme="1"/>
        <rFont val="Cambria"/>
        <family val="1"/>
      </rPr>
      <t>D</t>
    </r>
  </si>
  <si>
    <r>
      <t>Voted T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term</t>
    </r>
  </si>
  <si>
    <r>
      <t>CCF T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term</t>
    </r>
  </si>
  <si>
    <r>
      <t>Voted T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term</t>
    </r>
  </si>
  <si>
    <r>
      <t>CCF T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term</t>
    </r>
  </si>
  <si>
    <r>
      <t>Voted λ</t>
    </r>
    <r>
      <rPr>
        <b/>
        <vertAlign val="subscript"/>
        <sz val="11"/>
        <color theme="1"/>
        <rFont val="Calibri"/>
        <family val="2"/>
        <scheme val="minor"/>
      </rPr>
      <t>DD</t>
    </r>
    <r>
      <rPr>
        <b/>
        <sz val="11"/>
        <color theme="1"/>
        <rFont val="Calibri"/>
        <family val="2"/>
        <scheme val="minor"/>
      </rPr>
      <t xml:space="preserve"> term</t>
    </r>
  </si>
  <si>
    <r>
      <t>CCF λ</t>
    </r>
    <r>
      <rPr>
        <b/>
        <vertAlign val="subscript"/>
        <sz val="11"/>
        <color theme="1"/>
        <rFont val="Calibri"/>
        <family val="2"/>
        <scheme val="minor"/>
      </rPr>
      <t>DD</t>
    </r>
    <r>
      <rPr>
        <b/>
        <sz val="11"/>
        <color theme="1"/>
        <rFont val="Calibri"/>
        <family val="2"/>
        <scheme val="minor"/>
      </rPr>
      <t xml:space="preserve"> term</t>
    </r>
  </si>
  <si>
    <r>
      <t>PFD</t>
    </r>
    <r>
      <rPr>
        <b/>
        <i/>
        <vertAlign val="subscript"/>
        <sz val="11"/>
        <color theme="1"/>
        <rFont val="Calibri"/>
        <family val="2"/>
        <scheme val="minor"/>
      </rPr>
      <t>AVG</t>
    </r>
  </si>
  <si>
    <r>
      <rPr>
        <b/>
        <i/>
        <sz val="11"/>
        <color theme="1"/>
        <rFont val="Calibri"/>
        <family val="2"/>
        <scheme val="minor"/>
      </rPr>
      <t xml:space="preserve">STR </t>
    </r>
    <r>
      <rPr>
        <b/>
        <i/>
        <sz val="11"/>
        <color theme="1"/>
        <rFont val="Cambria"/>
        <family val="1"/>
      </rPr>
      <t xml:space="preserve">β </t>
    </r>
  </si>
  <si>
    <t>Voted STR term</t>
  </si>
  <si>
    <t>CCF STR term</t>
  </si>
  <si>
    <t>STR</t>
  </si>
  <si>
    <t>Factor of change in RRF and MTTFs between the upper and lower sets of parameters</t>
  </si>
  <si>
    <t>Data for plotting:</t>
  </si>
  <si>
    <t>Series labels:</t>
  </si>
  <si>
    <t>MTBFdu = 50y</t>
  </si>
  <si>
    <t>MTBFdu =100y</t>
  </si>
  <si>
    <t>(Years)</t>
  </si>
  <si>
    <t>(days)</t>
  </si>
  <si>
    <t>(years)</t>
  </si>
  <si>
    <r>
      <t>MTBF</t>
    </r>
    <r>
      <rPr>
        <i/>
        <vertAlign val="subscript"/>
        <sz val="11"/>
        <color theme="1"/>
        <rFont val="Cambria"/>
        <family val="1"/>
      </rPr>
      <t>du</t>
    </r>
    <r>
      <rPr>
        <i/>
        <sz val="11"/>
        <color theme="1"/>
        <rFont val="Cambria"/>
        <family val="1"/>
      </rPr>
      <t xml:space="preserve"> </t>
    </r>
  </si>
  <si>
    <r>
      <t>λ</t>
    </r>
    <r>
      <rPr>
        <i/>
        <vertAlign val="subscript"/>
        <sz val="11"/>
        <color theme="1"/>
        <rFont val="Cambria"/>
        <family val="1"/>
      </rPr>
      <t>du</t>
    </r>
    <r>
      <rPr>
        <i/>
        <sz val="11"/>
        <color theme="1"/>
        <rFont val="Cambria"/>
        <family val="1"/>
      </rPr>
      <t xml:space="preserve">
(pa)</t>
    </r>
  </si>
  <si>
    <r>
      <t>MTBF</t>
    </r>
    <r>
      <rPr>
        <i/>
        <vertAlign val="subscript"/>
        <sz val="11"/>
        <color theme="1"/>
        <rFont val="Cambria"/>
        <family val="1"/>
      </rPr>
      <t>dd</t>
    </r>
  </si>
  <si>
    <r>
      <t>λ</t>
    </r>
    <r>
      <rPr>
        <i/>
        <vertAlign val="subscript"/>
        <sz val="11"/>
        <color theme="1"/>
        <rFont val="Cambria"/>
        <family val="1"/>
      </rPr>
      <t>dd</t>
    </r>
  </si>
  <si>
    <r>
      <t>MTBF</t>
    </r>
    <r>
      <rPr>
        <i/>
        <vertAlign val="subscript"/>
        <sz val="11"/>
        <color theme="1"/>
        <rFont val="Cambria"/>
        <family val="1"/>
      </rPr>
      <t>dn</t>
    </r>
  </si>
  <si>
    <r>
      <t>λ</t>
    </r>
    <r>
      <rPr>
        <i/>
        <vertAlign val="subscript"/>
        <sz val="11"/>
        <color theme="1"/>
        <rFont val="Cambria"/>
        <family val="1"/>
      </rPr>
      <t>dn</t>
    </r>
  </si>
  <si>
    <r>
      <t>MTBF</t>
    </r>
    <r>
      <rPr>
        <i/>
        <vertAlign val="subscript"/>
        <sz val="11"/>
        <color theme="1"/>
        <rFont val="Cambria"/>
        <family val="1"/>
      </rPr>
      <t>s</t>
    </r>
  </si>
  <si>
    <r>
      <t>T</t>
    </r>
    <r>
      <rPr>
        <i/>
        <vertAlign val="subscript"/>
        <sz val="11"/>
        <color theme="1"/>
        <rFont val="Cambria"/>
        <family val="1"/>
      </rPr>
      <t>1</t>
    </r>
  </si>
  <si>
    <r>
      <t>T</t>
    </r>
    <r>
      <rPr>
        <i/>
        <vertAlign val="subscript"/>
        <sz val="11"/>
        <color theme="1"/>
        <rFont val="Cambria"/>
        <family val="1"/>
      </rPr>
      <t>2</t>
    </r>
  </si>
  <si>
    <t>MTTR</t>
  </si>
  <si>
    <t>MRT</t>
  </si>
  <si>
    <r>
      <t>voted T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term</t>
    </r>
  </si>
  <si>
    <r>
      <t>voted T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term</t>
    </r>
  </si>
  <si>
    <t>Series 1</t>
  </si>
  <si>
    <t>Series 2</t>
  </si>
  <si>
    <t>Series 3</t>
  </si>
  <si>
    <t>Series 4</t>
  </si>
  <si>
    <t>Select variable for x-axis:</t>
  </si>
  <si>
    <t xml:space="preserve">MTBFdu </t>
  </si>
  <si>
    <t>Column:</t>
  </si>
  <si>
    <r>
      <t>RRF</t>
    </r>
    <r>
      <rPr>
        <b/>
        <i/>
        <vertAlign val="subscript"/>
        <sz val="11"/>
        <color theme="1"/>
        <rFont val="Cambria"/>
        <family val="1"/>
      </rPr>
      <t>avg</t>
    </r>
  </si>
  <si>
    <r>
      <t>MTTF</t>
    </r>
    <r>
      <rPr>
        <b/>
        <i/>
        <vertAlign val="subscript"/>
        <sz val="11"/>
        <color theme="1"/>
        <rFont val="Cambria"/>
        <family val="1"/>
      </rPr>
      <t>s</t>
    </r>
  </si>
  <si>
    <t>β multiplier</t>
  </si>
  <si>
    <t>HFT corresponding to MooN architectures</t>
  </si>
  <si>
    <t>Examples to illustrate STR β  multiplier selection</t>
  </si>
  <si>
    <t>PFD</t>
  </si>
  <si>
    <t>multiplier</t>
  </si>
  <si>
    <t>row</t>
  </si>
  <si>
    <t>col</t>
  </si>
  <si>
    <t>STR N-M+1</t>
  </si>
  <si>
    <t>STR N</t>
  </si>
  <si>
    <t>3oo3</t>
  </si>
  <si>
    <t>1oo3</t>
  </si>
  <si>
    <t>tolerates 0 faults with 3 chances</t>
  </si>
  <si>
    <t>tolerates 2 faults with 3 chances</t>
  </si>
  <si>
    <t>2oo3</t>
  </si>
  <si>
    <t>tolerates 1 fault with 3 chances</t>
  </si>
  <si>
    <t>1oo4</t>
  </si>
  <si>
    <t>4oo4</t>
  </si>
  <si>
    <t>tolerates 3 faults with 4 chances</t>
  </si>
  <si>
    <t xml:space="preserve">For PFD, MooN can tolerate N-M faults </t>
  </si>
  <si>
    <t>For STR, MooN can tolerate M-1 faults</t>
  </si>
  <si>
    <t xml:space="preserve">The row selector is number of faults tolerated + 1, i.e. N-M+1, </t>
  </si>
  <si>
    <t>the column selector is number of channels,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</si>
</sst>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0.000"/>
    <numFmt numFmtId="168" formatCode="_-* #,##0_-;\-* #,##0_-;_-* &quot;-&quot;??_-;_-@_-"/>
    <numFmt numFmtId="169" formatCode="_-* #,##0.0_-;\-* #,##0.0_-;_-* &quot;-&quot;??_-;_-@_-"/>
    <numFmt numFmtId="170" formatCode="0.0E+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mbria"/>
      <family val="1"/>
    </font>
    <font>
      <i/>
      <vertAlign val="subscript"/>
      <sz val="11"/>
      <color theme="1"/>
      <name val="Cambria"/>
      <family val="1"/>
    </font>
    <font>
      <b/>
      <i/>
      <sz val="11"/>
      <color theme="1"/>
      <name val="Cambria"/>
      <family val="1"/>
    </font>
    <font>
      <i/>
      <sz val="11"/>
      <color theme="1"/>
      <name val="Cambria"/>
      <family val="2"/>
    </font>
    <font>
      <b/>
      <i/>
      <sz val="11"/>
      <color theme="1"/>
      <name val="Cambria"/>
      <family val="2"/>
    </font>
    <font>
      <b/>
      <i/>
      <vertAlign val="subscript"/>
      <sz val="11"/>
      <color theme="1"/>
      <name val="Cambria"/>
      <family val="1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i/>
      <sz val="14"/>
      <color theme="1"/>
      <name val="Cambria"/>
      <family val="1"/>
    </font>
    <font>
      <i/>
      <vertAlign val="subscript"/>
      <sz val="14"/>
      <color theme="1"/>
      <name val="Cambria"/>
      <family val="1"/>
    </font>
    <font>
      <vertAlign val="subscript"/>
      <sz val="14"/>
      <color theme="1"/>
      <name val="Cambria"/>
      <family val="1"/>
    </font>
    <font>
      <sz val="14"/>
      <color theme="1"/>
      <name val="Calibri"/>
      <family val="2"/>
      <scheme val="minor"/>
    </font>
    <font>
      <i/>
      <sz val="14"/>
      <color rgb="FF000000"/>
      <name val="Cambria"/>
      <family val="1"/>
    </font>
    <font>
      <i/>
      <vertAlign val="subscript"/>
      <sz val="14"/>
      <color rgb="FF000000"/>
      <name val="Cambria"/>
      <family val="1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0" fillId="0" borderId="1" xfId="0" applyBorder="1"/>
    <xf numFmtId="164" fontId="0" fillId="0" borderId="0" xfId="0" applyNumberFormat="1"/>
    <xf numFmtId="0" fontId="4" fillId="0" borderId="0" xfId="0" applyFont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2" fillId="0" borderId="0" xfId="0" applyFont="1"/>
    <xf numFmtId="0" fontId="0" fillId="0" borderId="0" xfId="0" applyBorder="1"/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2" fillId="0" borderId="0" xfId="1" applyNumberFormat="1" applyFont="1"/>
    <xf numFmtId="0" fontId="0" fillId="0" borderId="0" xfId="0" applyNumberFormat="1"/>
    <xf numFmtId="0" fontId="0" fillId="0" borderId="2" xfId="0" applyBorder="1"/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/>
    </xf>
    <xf numFmtId="168" fontId="0" fillId="2" borderId="0" xfId="1" applyNumberFormat="1" applyFont="1" applyFill="1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4" fillId="0" borderId="0" xfId="0" applyFont="1" applyAlignment="1">
      <alignment wrapText="1"/>
    </xf>
    <xf numFmtId="164" fontId="0" fillId="0" borderId="0" xfId="1" applyFont="1" applyAlignment="1">
      <alignment horizontal="center"/>
    </xf>
    <xf numFmtId="0" fontId="2" fillId="0" borderId="0" xfId="0" applyFont="1" applyAlignment="1">
      <alignment horizontal="left"/>
    </xf>
    <xf numFmtId="169" fontId="2" fillId="0" borderId="3" xfId="1" applyNumberFormat="1" applyFont="1" applyBorder="1" applyAlignment="1">
      <alignment horizontal="center"/>
    </xf>
    <xf numFmtId="169" fontId="2" fillId="0" borderId="4" xfId="1" applyNumberFormat="1" applyFont="1" applyBorder="1" applyAlignment="1">
      <alignment horizontal="center"/>
    </xf>
    <xf numFmtId="169" fontId="2" fillId="0" borderId="5" xfId="1" applyNumberFormat="1" applyFont="1" applyBorder="1" applyAlignment="1">
      <alignment horizontal="center"/>
    </xf>
    <xf numFmtId="169" fontId="2" fillId="0" borderId="6" xfId="1" applyNumberFormat="1" applyFont="1" applyBorder="1" applyAlignment="1">
      <alignment horizontal="center"/>
    </xf>
    <xf numFmtId="169" fontId="2" fillId="0" borderId="7" xfId="1" applyNumberFormat="1" applyFont="1" applyBorder="1" applyAlignment="1">
      <alignment horizontal="center"/>
    </xf>
    <xf numFmtId="169" fontId="2" fillId="0" borderId="8" xfId="1" applyNumberFormat="1" applyFont="1" applyBorder="1" applyAlignment="1">
      <alignment horizontal="center"/>
    </xf>
    <xf numFmtId="3" fontId="15" fillId="0" borderId="0" xfId="1" applyNumberFormat="1" applyFont="1" applyAlignment="1">
      <alignment horizontal="center"/>
    </xf>
    <xf numFmtId="0" fontId="15" fillId="0" borderId="0" xfId="0" applyFont="1"/>
    <xf numFmtId="166" fontId="15" fillId="0" borderId="0" xfId="0" applyNumberFormat="1" applyFont="1"/>
    <xf numFmtId="166" fontId="14" fillId="0" borderId="0" xfId="0" applyNumberFormat="1" applyFont="1"/>
    <xf numFmtId="0" fontId="15" fillId="0" borderId="0" xfId="0" applyNumberFormat="1" applyFont="1"/>
    <xf numFmtId="165" fontId="14" fillId="0" borderId="0" xfId="1" applyNumberFormat="1" applyFont="1"/>
    <xf numFmtId="168" fontId="0" fillId="0" borderId="0" xfId="0" applyNumberForma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2" borderId="0" xfId="0" applyFont="1" applyFill="1" applyAlignment="1">
      <alignment wrapText="1"/>
    </xf>
    <xf numFmtId="168" fontId="0" fillId="0" borderId="0" xfId="1" applyNumberFormat="1" applyFont="1" applyFill="1"/>
    <xf numFmtId="169" fontId="0" fillId="0" borderId="0" xfId="1" applyNumberFormat="1" applyFont="1" applyFill="1"/>
    <xf numFmtId="169" fontId="0" fillId="0" borderId="0" xfId="1" applyNumberFormat="1" applyFont="1"/>
    <xf numFmtId="0" fontId="2" fillId="0" borderId="0" xfId="0" applyFont="1" applyAlignment="1">
      <alignment vertical="top"/>
    </xf>
    <xf numFmtId="168" fontId="0" fillId="0" borderId="0" xfId="0" applyNumberForma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5"/>
    </xf>
    <xf numFmtId="0" fontId="21" fillId="0" borderId="0" xfId="0" applyFont="1" applyAlignment="1">
      <alignment horizontal="left" vertical="center" indent="5"/>
    </xf>
    <xf numFmtId="0" fontId="22" fillId="0" borderId="0" xfId="0" applyFont="1" applyAlignment="1">
      <alignment horizontal="left" vertical="center" indent="5"/>
    </xf>
    <xf numFmtId="0" fontId="24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top"/>
    </xf>
    <xf numFmtId="11" fontId="0" fillId="0" borderId="0" xfId="0" applyNumberFormat="1"/>
    <xf numFmtId="11" fontId="15" fillId="0" borderId="0" xfId="0" applyNumberFormat="1" applyFont="1"/>
    <xf numFmtId="0" fontId="0" fillId="0" borderId="0" xfId="0" applyFill="1"/>
    <xf numFmtId="0" fontId="2" fillId="0" borderId="1" xfId="0" applyFont="1" applyBorder="1" applyAlignment="1">
      <alignment horizontal="center"/>
    </xf>
    <xf numFmtId="0" fontId="26" fillId="0" borderId="0" xfId="0" applyFont="1"/>
    <xf numFmtId="170" fontId="0" fillId="0" borderId="0" xfId="0" applyNumberFormat="1"/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SIF </a:t>
            </a:r>
            <a:r>
              <a:rPr lang="en-US" b="1"/>
              <a:t>Performance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7546037737725"/>
          <c:y val="0.13572741665154073"/>
          <c:w val="0.76869534600857825"/>
          <c:h val="0.719798924565003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Architectures!$B$31</c:f>
              <c:strCache>
                <c:ptCount val="1"/>
                <c:pt idx="0">
                  <c:v>MTBFdu = 50y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96883CD-674A-4696-B822-E2D8375259B2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F0A-4AD5-8B07-C221A48030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2FDBF1E-E37C-477D-BD31-D2D94E7F9ADA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F0A-4AD5-8B07-C221A48030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AA45C14-B53E-4C24-8029-C3D29160325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F0A-4AD5-8B07-C221A48030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7113EB5-9ACB-4F1A-81A0-EB3A5D59011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F0A-4AD5-8B07-C221A480305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247D7E6-93D4-4798-B652-199859901C80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F0A-4AD5-8B07-C221A48030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59AD718-7B5B-415A-889D-E9789171DF2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F0A-4AD5-8B07-C221A48030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CF8EF60-1B8A-4198-BFB8-6EAEC1971AE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F0A-4AD5-8B07-C221A480305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BE411BD-38AF-4C36-A029-77DB8F1B4CE0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F0A-4AD5-8B07-C221A4803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Architectures!$C$33:$C$40</c:f>
              <c:numCache>
                <c:formatCode>#,##0</c:formatCode>
                <c:ptCount val="8"/>
                <c:pt idx="0">
                  <c:v>150</c:v>
                </c:pt>
                <c:pt idx="1">
                  <c:v>75</c:v>
                </c:pt>
                <c:pt idx="2">
                  <c:v>50</c:v>
                </c:pt>
                <c:pt idx="3">
                  <c:v>1498.3579638752051</c:v>
                </c:pt>
                <c:pt idx="4">
                  <c:v>997.81301257517737</c:v>
                </c:pt>
                <c:pt idx="5">
                  <c:v>853.93433673867264</c:v>
                </c:pt>
                <c:pt idx="6">
                  <c:v>2999.9989191221753</c:v>
                </c:pt>
                <c:pt idx="7">
                  <c:v>2499.9969975641234</c:v>
                </c:pt>
              </c:numCache>
            </c:numRef>
          </c:xVal>
          <c:yVal>
            <c:numRef>
              <c:f>Architectures!$B$33:$B$40</c:f>
              <c:numCache>
                <c:formatCode>#,##0</c:formatCode>
                <c:ptCount val="8"/>
                <c:pt idx="0">
                  <c:v>95.443551023076409</c:v>
                </c:pt>
                <c:pt idx="1">
                  <c:v>865.85106715501342</c:v>
                </c:pt>
                <c:pt idx="2">
                  <c:v>1902.7350949680233</c:v>
                </c:pt>
                <c:pt idx="3">
                  <c:v>47.721775511538205</c:v>
                </c:pt>
                <c:pt idx="4">
                  <c:v>538.08253849756159</c:v>
                </c:pt>
                <c:pt idx="5">
                  <c:v>1574.3316788988143</c:v>
                </c:pt>
                <c:pt idx="6">
                  <c:v>31.814517007692139</c:v>
                </c:pt>
                <c:pt idx="7">
                  <c:v>421.23399305861693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Architectures!$A$33:$A$40</c15:f>
                <c15:dlblRangeCache>
                  <c:ptCount val="8"/>
                  <c:pt idx="0">
                    <c:v>1oo1</c:v>
                  </c:pt>
                  <c:pt idx="1">
                    <c:v>1oo2</c:v>
                  </c:pt>
                  <c:pt idx="2">
                    <c:v>1oo3</c:v>
                  </c:pt>
                  <c:pt idx="3">
                    <c:v>2oo2</c:v>
                  </c:pt>
                  <c:pt idx="4">
                    <c:v>2oo3</c:v>
                  </c:pt>
                  <c:pt idx="5">
                    <c:v>2oo4</c:v>
                  </c:pt>
                  <c:pt idx="6">
                    <c:v>3oo3</c:v>
                  </c:pt>
                  <c:pt idx="7">
                    <c:v>3oo4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4F0A-4AD5-8B07-C221A4803051}"/>
            </c:ext>
          </c:extLst>
        </c:ser>
        <c:ser>
          <c:idx val="7"/>
          <c:order val="1"/>
          <c:tx>
            <c:strRef>
              <c:f>Architectures!$D$31</c:f>
              <c:strCache>
                <c:ptCount val="1"/>
                <c:pt idx="0">
                  <c:v>MTBFdu =100y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Architectures!$E$33:$E$40</c:f>
              <c:numCache>
                <c:formatCode>#,##0</c:formatCode>
                <c:ptCount val="8"/>
                <c:pt idx="0">
                  <c:v>150</c:v>
                </c:pt>
                <c:pt idx="1">
                  <c:v>75</c:v>
                </c:pt>
                <c:pt idx="2">
                  <c:v>50</c:v>
                </c:pt>
                <c:pt idx="3">
                  <c:v>1498.3579638752051</c:v>
                </c:pt>
                <c:pt idx="4">
                  <c:v>997.81301257517737</c:v>
                </c:pt>
                <c:pt idx="5">
                  <c:v>853.93433673867264</c:v>
                </c:pt>
                <c:pt idx="6">
                  <c:v>2999.9989191221753</c:v>
                </c:pt>
                <c:pt idx="7">
                  <c:v>2499.9969975641234</c:v>
                </c:pt>
              </c:numCache>
            </c:numRef>
          </c:xVal>
          <c:yVal>
            <c:numRef>
              <c:f>Architectures!$D$33:$D$40</c:f>
              <c:numCache>
                <c:formatCode>#,##0</c:formatCode>
                <c:ptCount val="8"/>
                <c:pt idx="0">
                  <c:v>182.56846317369013</c:v>
                </c:pt>
                <c:pt idx="1">
                  <c:v>1740.7257447749262</c:v>
                </c:pt>
                <c:pt idx="2">
                  <c:v>3648.5956541098917</c:v>
                </c:pt>
                <c:pt idx="3">
                  <c:v>91.284231586845067</c:v>
                </c:pt>
                <c:pt idx="4">
                  <c:v>1119.6378487638967</c:v>
                </c:pt>
                <c:pt idx="5">
                  <c:v>3035.3566130653362</c:v>
                </c:pt>
                <c:pt idx="6">
                  <c:v>60.856154391230035</c:v>
                </c:pt>
                <c:pt idx="7">
                  <c:v>914.64116089936431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F0A-4AD5-8B07-C221A480305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45709208"/>
        <c:axId val="445705928"/>
      </c:scatterChart>
      <c:valAx>
        <c:axId val="445709208"/>
        <c:scaling>
          <c:logBase val="10"/>
          <c:orientation val="minMax"/>
          <c:max val="1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200" b="1"/>
                  <a:t>Mean Time to Spurious</a:t>
                </a:r>
                <a:r>
                  <a:rPr lang="en-AU" sz="1200" b="1" baseline="0"/>
                  <a:t> Trip, years</a:t>
                </a:r>
                <a:endParaRPr lang="en-AU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05928"/>
        <c:crosses val="autoZero"/>
        <c:crossBetween val="midCat"/>
      </c:valAx>
      <c:valAx>
        <c:axId val="445705928"/>
        <c:scaling>
          <c:logBase val="10"/>
          <c:orientation val="minMax"/>
          <c:max val="100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200" b="1"/>
                  <a:t>Average Risk Reduction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09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273400883194685"/>
          <c:y val="8.5897730061671354E-2"/>
          <c:w val="0.37913699875751139"/>
          <c:h val="6.1183248141258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 b="1"/>
              <a:t>Relative</a:t>
            </a:r>
            <a:r>
              <a:rPr lang="en-AU" sz="1200" b="1" baseline="0"/>
              <a:t> contributions from terms in the </a:t>
            </a:r>
            <a:r>
              <a:rPr lang="en-AU" sz="1200" b="1" i="1" baseline="0"/>
              <a:t>PFD</a:t>
            </a:r>
            <a:r>
              <a:rPr lang="en-AU" sz="1200" b="1" i="1" baseline="-25000"/>
              <a:t>AVG</a:t>
            </a:r>
            <a:r>
              <a:rPr lang="en-AU" sz="1200" b="1" i="1" baseline="0"/>
              <a:t> </a:t>
            </a:r>
            <a:r>
              <a:rPr lang="en-AU" sz="1200" b="1" baseline="0"/>
              <a:t>formula</a:t>
            </a:r>
            <a:endParaRPr lang="en-AU" sz="1200" b="1"/>
          </a:p>
        </c:rich>
      </c:tx>
      <c:layout>
        <c:manualLayout>
          <c:xMode val="edge"/>
          <c:yMode val="edge"/>
          <c:x val="0.1604112092685628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Architectures!$AI$10</c:f>
              <c:strCache>
                <c:ptCount val="1"/>
                <c:pt idx="0">
                  <c:v>Voted T1 term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Architectures!$H$11:$H$18</c:f>
              <c:strCache>
                <c:ptCount val="8"/>
                <c:pt idx="0">
                  <c:v>1oo1</c:v>
                </c:pt>
                <c:pt idx="1">
                  <c:v>1oo2</c:v>
                </c:pt>
                <c:pt idx="2">
                  <c:v>1oo3</c:v>
                </c:pt>
                <c:pt idx="3">
                  <c:v>2oo2</c:v>
                </c:pt>
                <c:pt idx="4">
                  <c:v>2oo3</c:v>
                </c:pt>
                <c:pt idx="5">
                  <c:v>2oo4</c:v>
                </c:pt>
                <c:pt idx="6">
                  <c:v>3oo3</c:v>
                </c:pt>
                <c:pt idx="7">
                  <c:v>3oo4</c:v>
                </c:pt>
              </c:strCache>
            </c:strRef>
          </c:cat>
          <c:val>
            <c:numRef>
              <c:f>Architectures!$AI$11:$AI$18</c:f>
              <c:numCache>
                <c:formatCode>0.0000</c:formatCode>
                <c:ptCount val="8"/>
                <c:pt idx="0">
                  <c:v>9.9500000000000005E-3</c:v>
                </c:pt>
                <c:pt idx="1">
                  <c:v>1.0692270000000003E-4</c:v>
                </c:pt>
                <c:pt idx="2">
                  <c:v>1.6891571419062504E-6</c:v>
                </c:pt>
                <c:pt idx="3">
                  <c:v>1.9900000000000001E-2</c:v>
                </c:pt>
                <c:pt idx="4">
                  <c:v>2.8611722499999998E-4</c:v>
                </c:pt>
                <c:pt idx="5">
                  <c:v>6.5454994398159998E-6</c:v>
                </c:pt>
                <c:pt idx="6">
                  <c:v>2.9850000000000002E-2</c:v>
                </c:pt>
                <c:pt idx="7">
                  <c:v>5.3906861250000012E-4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6-4B38-A234-9A8860EA3281}"/>
            </c:ext>
          </c:extLst>
        </c:ser>
        <c:ser>
          <c:idx val="1"/>
          <c:order val="1"/>
          <c:tx>
            <c:strRef>
              <c:f>Architectures!$AJ$10</c:f>
              <c:strCache>
                <c:ptCount val="1"/>
                <c:pt idx="0">
                  <c:v>CCF T1 term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Architectures!$H$11:$H$18</c:f>
              <c:strCache>
                <c:ptCount val="8"/>
                <c:pt idx="0">
                  <c:v>1oo1</c:v>
                </c:pt>
                <c:pt idx="1">
                  <c:v>1oo2</c:v>
                </c:pt>
                <c:pt idx="2">
                  <c:v>1oo3</c:v>
                </c:pt>
                <c:pt idx="3">
                  <c:v>2oo2</c:v>
                </c:pt>
                <c:pt idx="4">
                  <c:v>2oo3</c:v>
                </c:pt>
                <c:pt idx="5">
                  <c:v>2oo4</c:v>
                </c:pt>
                <c:pt idx="6">
                  <c:v>3oo3</c:v>
                </c:pt>
                <c:pt idx="7">
                  <c:v>3oo4</c:v>
                </c:pt>
              </c:strCache>
            </c:strRef>
          </c:cat>
          <c:val>
            <c:numRef>
              <c:f>Architectures!$AJ$11:$AJ$18</c:f>
              <c:numCache>
                <c:formatCode>0.0000</c:formatCode>
                <c:ptCount val="8"/>
                <c:pt idx="0">
                  <c:v>0</c:v>
                </c:pt>
                <c:pt idx="1">
                  <c:v>9.9500000000000001E-4</c:v>
                </c:pt>
                <c:pt idx="2">
                  <c:v>4.975E-4</c:v>
                </c:pt>
                <c:pt idx="3">
                  <c:v>0</c:v>
                </c:pt>
                <c:pt idx="4">
                  <c:v>1.4925000000000003E-3</c:v>
                </c:pt>
                <c:pt idx="5">
                  <c:v>5.9699999999999998E-4</c:v>
                </c:pt>
                <c:pt idx="6">
                  <c:v>0</c:v>
                </c:pt>
                <c:pt idx="7">
                  <c:v>1.7412500000000002E-3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6-4B38-A234-9A8860EA3281}"/>
            </c:ext>
          </c:extLst>
        </c:ser>
        <c:ser>
          <c:idx val="2"/>
          <c:order val="2"/>
          <c:tx>
            <c:strRef>
              <c:f>Architectures!$AK$10</c:f>
              <c:strCache>
                <c:ptCount val="1"/>
                <c:pt idx="0">
                  <c:v>Voted T2 term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Architectures!$H$11:$H$18</c:f>
              <c:strCache>
                <c:ptCount val="8"/>
                <c:pt idx="0">
                  <c:v>1oo1</c:v>
                </c:pt>
                <c:pt idx="1">
                  <c:v>1oo2</c:v>
                </c:pt>
                <c:pt idx="2">
                  <c:v>1oo3</c:v>
                </c:pt>
                <c:pt idx="3">
                  <c:v>2oo2</c:v>
                </c:pt>
                <c:pt idx="4">
                  <c:v>2oo3</c:v>
                </c:pt>
                <c:pt idx="5">
                  <c:v>2oo4</c:v>
                </c:pt>
                <c:pt idx="6">
                  <c:v>3oo3</c:v>
                </c:pt>
                <c:pt idx="7">
                  <c:v>3oo4</c:v>
                </c:pt>
              </c:strCache>
            </c:strRef>
          </c:cat>
          <c:val>
            <c:numRef>
              <c:f>Architectures!$AK$11:$AK$18</c:f>
              <c:numCache>
                <c:formatCode>0.0000</c:formatCode>
                <c:ptCount val="8"/>
                <c:pt idx="0">
                  <c:v>5.0000000000000001E-4</c:v>
                </c:pt>
                <c:pt idx="1">
                  <c:v>2.7000000000000006E-7</c:v>
                </c:pt>
                <c:pt idx="2">
                  <c:v>2.1434375000000001E-10</c:v>
                </c:pt>
                <c:pt idx="3">
                  <c:v>1E-3</c:v>
                </c:pt>
                <c:pt idx="4">
                  <c:v>7.2249999999999996E-7</c:v>
                </c:pt>
                <c:pt idx="5">
                  <c:v>8.3058399999999997E-10</c:v>
                </c:pt>
                <c:pt idx="6">
                  <c:v>1.5E-3</c:v>
                </c:pt>
                <c:pt idx="7">
                  <c:v>1.3612499999999999E-6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6-4B38-A234-9A8860EA3281}"/>
            </c:ext>
          </c:extLst>
        </c:ser>
        <c:ser>
          <c:idx val="3"/>
          <c:order val="3"/>
          <c:tx>
            <c:strRef>
              <c:f>Architectures!$AL$10</c:f>
              <c:strCache>
                <c:ptCount val="1"/>
                <c:pt idx="0">
                  <c:v>CCF T2 term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Architectures!$H$11:$H$18</c:f>
              <c:strCache>
                <c:ptCount val="8"/>
                <c:pt idx="0">
                  <c:v>1oo1</c:v>
                </c:pt>
                <c:pt idx="1">
                  <c:v>1oo2</c:v>
                </c:pt>
                <c:pt idx="2">
                  <c:v>1oo3</c:v>
                </c:pt>
                <c:pt idx="3">
                  <c:v>2oo2</c:v>
                </c:pt>
                <c:pt idx="4">
                  <c:v>2oo3</c:v>
                </c:pt>
                <c:pt idx="5">
                  <c:v>2oo4</c:v>
                </c:pt>
                <c:pt idx="6">
                  <c:v>3oo3</c:v>
                </c:pt>
                <c:pt idx="7">
                  <c:v>3oo4</c:v>
                </c:pt>
              </c:strCache>
            </c:strRef>
          </c:cat>
          <c:val>
            <c:numRef>
              <c:f>Architectures!$AL$11:$AL$18</c:f>
              <c:numCache>
                <c:formatCode>0.0000</c:formatCode>
                <c:ptCount val="8"/>
                <c:pt idx="0">
                  <c:v>0</c:v>
                </c:pt>
                <c:pt idx="1">
                  <c:v>5.0000000000000002E-5</c:v>
                </c:pt>
                <c:pt idx="2">
                  <c:v>2.5000000000000001E-5</c:v>
                </c:pt>
                <c:pt idx="3">
                  <c:v>0</c:v>
                </c:pt>
                <c:pt idx="4">
                  <c:v>7.5000000000000021E-5</c:v>
                </c:pt>
                <c:pt idx="5">
                  <c:v>3.0000000000000001E-5</c:v>
                </c:pt>
                <c:pt idx="6">
                  <c:v>0</c:v>
                </c:pt>
                <c:pt idx="7">
                  <c:v>8.7500000000000013E-5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E6-4B38-A234-9A8860EA3281}"/>
            </c:ext>
          </c:extLst>
        </c:ser>
        <c:ser>
          <c:idx val="4"/>
          <c:order val="4"/>
          <c:tx>
            <c:strRef>
              <c:f>Architectures!$AN$10</c:f>
              <c:strCache>
                <c:ptCount val="1"/>
                <c:pt idx="0">
                  <c:v>CCF λDD term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Architectures!$H$11:$H$18</c:f>
              <c:strCache>
                <c:ptCount val="8"/>
                <c:pt idx="0">
                  <c:v>1oo1</c:v>
                </c:pt>
                <c:pt idx="1">
                  <c:v>1oo2</c:v>
                </c:pt>
                <c:pt idx="2">
                  <c:v>1oo3</c:v>
                </c:pt>
                <c:pt idx="3">
                  <c:v>2oo2</c:v>
                </c:pt>
                <c:pt idx="4">
                  <c:v>2oo3</c:v>
                </c:pt>
                <c:pt idx="5">
                  <c:v>2oo4</c:v>
                </c:pt>
                <c:pt idx="6">
                  <c:v>3oo3</c:v>
                </c:pt>
                <c:pt idx="7">
                  <c:v>3oo4</c:v>
                </c:pt>
              </c:strCache>
            </c:strRef>
          </c:cat>
          <c:val>
            <c:numRef>
              <c:f>Architectures!$AN$11:$AN$18</c:f>
              <c:numCache>
                <c:formatCode>0.00E+00</c:formatCode>
                <c:ptCount val="8"/>
                <c:pt idx="0">
                  <c:v>0</c:v>
                </c:pt>
                <c:pt idx="1">
                  <c:v>2.7397260273972604E-6</c:v>
                </c:pt>
                <c:pt idx="2">
                  <c:v>1.3698630136986302E-6</c:v>
                </c:pt>
                <c:pt idx="3">
                  <c:v>0</c:v>
                </c:pt>
                <c:pt idx="4">
                  <c:v>4.1095890410958909E-6</c:v>
                </c:pt>
                <c:pt idx="5">
                  <c:v>1.6438356164383561E-6</c:v>
                </c:pt>
                <c:pt idx="6">
                  <c:v>0</c:v>
                </c:pt>
                <c:pt idx="7">
                  <c:v>4.7945205479452054E-6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E6-4B38-A234-9A8860EA3281}"/>
            </c:ext>
          </c:extLst>
        </c:ser>
        <c:ser>
          <c:idx val="5"/>
          <c:order val="5"/>
          <c:tx>
            <c:strRef>
              <c:f>Architectures!$AM$10</c:f>
              <c:strCache>
                <c:ptCount val="1"/>
                <c:pt idx="0">
                  <c:v>Voted λDD term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Architectures!$H$11:$H$18</c:f>
              <c:strCache>
                <c:ptCount val="8"/>
                <c:pt idx="0">
                  <c:v>1oo1</c:v>
                </c:pt>
                <c:pt idx="1">
                  <c:v>1oo2</c:v>
                </c:pt>
                <c:pt idx="2">
                  <c:v>1oo3</c:v>
                </c:pt>
                <c:pt idx="3">
                  <c:v>2oo2</c:v>
                </c:pt>
                <c:pt idx="4">
                  <c:v>2oo3</c:v>
                </c:pt>
                <c:pt idx="5">
                  <c:v>2oo4</c:v>
                </c:pt>
                <c:pt idx="6">
                  <c:v>3oo3</c:v>
                </c:pt>
                <c:pt idx="7">
                  <c:v>3oo4</c:v>
                </c:pt>
              </c:strCache>
            </c:strRef>
          </c:cat>
          <c:val>
            <c:numRef>
              <c:f>Architectures!$AM$11:$AM$18</c:f>
              <c:numCache>
                <c:formatCode>0.00E+00</c:formatCode>
                <c:ptCount val="8"/>
                <c:pt idx="0">
                  <c:v>2.7397260273972603E-5</c:v>
                </c:pt>
                <c:pt idx="1">
                  <c:v>6.0799399512103575E-10</c:v>
                </c:pt>
                <c:pt idx="2">
                  <c:v>1.7631620211970171E-14</c:v>
                </c:pt>
                <c:pt idx="3">
                  <c:v>5.4794520547945207E-5</c:v>
                </c:pt>
                <c:pt idx="4">
                  <c:v>1.6269468943516606E-9</c:v>
                </c:pt>
                <c:pt idx="5">
                  <c:v>6.8322690268034552E-14</c:v>
                </c:pt>
                <c:pt idx="6">
                  <c:v>8.2191780821917797E-5</c:v>
                </c:pt>
                <c:pt idx="7">
                  <c:v>3.0653030587352215E-9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B-49E6-8193-06A553BC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1575007"/>
        <c:axId val="2041578751"/>
      </c:barChart>
      <c:catAx>
        <c:axId val="204157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578751"/>
        <c:crosses val="autoZero"/>
        <c:auto val="1"/>
        <c:lblAlgn val="ctr"/>
        <c:lblOffset val="100"/>
        <c:noMultiLvlLbl val="0"/>
      </c:catAx>
      <c:valAx>
        <c:axId val="204157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57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'Variable parameters'!$B$54</c:f>
          <c:strCache>
            <c:ptCount val="1"/>
            <c:pt idx="0">
              <c:v>RRFavg plotted against varying MTBFdu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'Variable parameters'!$B$34</c:f>
              <c:strCache>
                <c:ptCount val="1"/>
                <c:pt idx="0">
                  <c:v>1oo1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'Variable parameters'!$A$35:$A$38</c:f>
              <c:numCache>
                <c:formatCode>_-* #,##0_-;\-* #,##0_-;_-* "-"??_-;_-@_-</c:formatCode>
                <c:ptCount val="4"/>
                <c:pt idx="0">
                  <c:v>30</c:v>
                </c:pt>
                <c:pt idx="1">
                  <c:v>100</c:v>
                </c:pt>
                <c:pt idx="2">
                  <c:v>300</c:v>
                </c:pt>
                <c:pt idx="3">
                  <c:v>1000</c:v>
                </c:pt>
              </c:numCache>
            </c:numRef>
          </c:xVal>
          <c:yVal>
            <c:numRef>
              <c:f>'Variable parameters'!$B$35:$B$38</c:f>
              <c:numCache>
                <c:formatCode>#,##0</c:formatCode>
                <c:ptCount val="4"/>
                <c:pt idx="0">
                  <c:v>58.394549842014747</c:v>
                </c:pt>
                <c:pt idx="1">
                  <c:v>183.20993851173296</c:v>
                </c:pt>
                <c:pt idx="2">
                  <c:v>470.61351670785427</c:v>
                </c:pt>
                <c:pt idx="3">
                  <c:v>1043.6025732666189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D9-419D-AEC5-12A7D649D6D7}"/>
            </c:ext>
          </c:extLst>
        </c:ser>
        <c:ser>
          <c:idx val="1"/>
          <c:order val="1"/>
          <c:tx>
            <c:strRef>
              <c:f>'Variable parameters'!$C$34</c:f>
              <c:strCache>
                <c:ptCount val="1"/>
                <c:pt idx="0">
                  <c:v>1oo2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'Variable parameters'!$A$35:$A$38</c:f>
              <c:numCache>
                <c:formatCode>_-* #,##0_-;\-* #,##0_-;_-* "-"??_-;_-@_-</c:formatCode>
                <c:ptCount val="4"/>
                <c:pt idx="0">
                  <c:v>30</c:v>
                </c:pt>
                <c:pt idx="1">
                  <c:v>100</c:v>
                </c:pt>
                <c:pt idx="2">
                  <c:v>300</c:v>
                </c:pt>
                <c:pt idx="3">
                  <c:v>1000</c:v>
                </c:pt>
              </c:numCache>
            </c:numRef>
          </c:xVal>
          <c:yVal>
            <c:numRef>
              <c:f>'Variable parameters'!$C$35:$C$38</c:f>
              <c:numCache>
                <c:formatCode>#,##0</c:formatCode>
                <c:ptCount val="4"/>
                <c:pt idx="0">
                  <c:v>497.27460220624215</c:v>
                </c:pt>
                <c:pt idx="1">
                  <c:v>1746.5580982603144</c:v>
                </c:pt>
                <c:pt idx="2">
                  <c:v>4638.6204099906126</c:v>
                </c:pt>
                <c:pt idx="3">
                  <c:v>10383.065279838118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D9-419D-AEC5-12A7D649D6D7}"/>
            </c:ext>
          </c:extLst>
        </c:ser>
        <c:ser>
          <c:idx val="2"/>
          <c:order val="2"/>
          <c:tx>
            <c:strRef>
              <c:f>'Variable parameters'!$D$34</c:f>
              <c:strCache>
                <c:ptCount val="1"/>
                <c:pt idx="0">
                  <c:v>2oo3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'Variable parameters'!$A$35:$A$38</c:f>
              <c:numCache>
                <c:formatCode>_-* #,##0_-;\-* #,##0_-;_-* "-"??_-;_-@_-</c:formatCode>
                <c:ptCount val="4"/>
                <c:pt idx="0">
                  <c:v>30</c:v>
                </c:pt>
                <c:pt idx="1">
                  <c:v>100</c:v>
                </c:pt>
                <c:pt idx="2">
                  <c:v>300</c:v>
                </c:pt>
                <c:pt idx="3">
                  <c:v>1000</c:v>
                </c:pt>
              </c:numCache>
            </c:numRef>
          </c:xVal>
          <c:yVal>
            <c:numRef>
              <c:f>'Variable parameters'!$D$35:$D$38</c:f>
              <c:numCache>
                <c:formatCode>#,##0</c:formatCode>
                <c:ptCount val="4"/>
                <c:pt idx="0">
                  <c:v>296.96291343113546</c:v>
                </c:pt>
                <c:pt idx="1">
                  <c:v>1123.257584127934</c:v>
                </c:pt>
                <c:pt idx="2">
                  <c:v>3058.0211260869573</c:v>
                </c:pt>
                <c:pt idx="3">
                  <c:v>6894.61418836347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D9-419D-AEC5-12A7D649D6D7}"/>
            </c:ext>
          </c:extLst>
        </c:ser>
        <c:ser>
          <c:idx val="3"/>
          <c:order val="3"/>
          <c:tx>
            <c:strRef>
              <c:f>'Variable parameters'!$E$34</c:f>
              <c:strCache>
                <c:ptCount val="1"/>
                <c:pt idx="0">
                  <c:v>2oo2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'Variable parameters'!$A$35:$A$38</c:f>
              <c:numCache>
                <c:formatCode>_-* #,##0_-;\-* #,##0_-;_-* "-"??_-;_-@_-</c:formatCode>
                <c:ptCount val="4"/>
                <c:pt idx="0">
                  <c:v>30</c:v>
                </c:pt>
                <c:pt idx="1">
                  <c:v>100</c:v>
                </c:pt>
                <c:pt idx="2">
                  <c:v>300</c:v>
                </c:pt>
                <c:pt idx="3">
                  <c:v>1000</c:v>
                </c:pt>
              </c:numCache>
            </c:numRef>
          </c:xVal>
          <c:yVal>
            <c:numRef>
              <c:f>'Variable parameters'!$E$35:$E$38</c:f>
              <c:numCache>
                <c:formatCode>#,##0</c:formatCode>
                <c:ptCount val="4"/>
                <c:pt idx="0">
                  <c:v>29.197274921007374</c:v>
                </c:pt>
                <c:pt idx="1">
                  <c:v>91.604969255866479</c:v>
                </c:pt>
                <c:pt idx="2">
                  <c:v>235.30675835392714</c:v>
                </c:pt>
                <c:pt idx="3">
                  <c:v>521.80128663330947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D9-419D-AEC5-12A7D649D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7802015"/>
        <c:axId val="1837803679"/>
      </c:scatterChart>
      <c:valAx>
        <c:axId val="1837802015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803679"/>
        <c:crosses val="autoZero"/>
        <c:crossBetween val="midCat"/>
      </c:valAx>
      <c:valAx>
        <c:axId val="1837803679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RRF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802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'Variable parameters'!$I$54</c:f>
          <c:strCache>
            <c:ptCount val="1"/>
            <c:pt idx="0">
              <c:v>MTTFs plotted against varying MTBFdu </c:v>
            </c:pt>
          </c:strCache>
        </c:strRef>
      </c:tx>
      <c:layout>
        <c:manualLayout>
          <c:xMode val="edge"/>
          <c:yMode val="edge"/>
          <c:x val="0.18547222222222223"/>
          <c:y val="3.70370235356432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'Variable parameters'!$I$34</c:f>
              <c:strCache>
                <c:ptCount val="1"/>
                <c:pt idx="0">
                  <c:v>1oo1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'Variable parameters'!$H$35:$H$38</c:f>
              <c:numCache>
                <c:formatCode>_-* #,##0_-;\-* #,##0_-;_-* "-"??_-;_-@_-</c:formatCode>
                <c:ptCount val="4"/>
                <c:pt idx="0">
                  <c:v>30</c:v>
                </c:pt>
                <c:pt idx="1">
                  <c:v>100</c:v>
                </c:pt>
                <c:pt idx="2">
                  <c:v>300</c:v>
                </c:pt>
                <c:pt idx="3">
                  <c:v>1000</c:v>
                </c:pt>
              </c:numCache>
            </c:numRef>
          </c:xVal>
          <c:yVal>
            <c:numRef>
              <c:f>'Variable parameters'!$I$35:$I$38</c:f>
              <c:numCache>
                <c:formatCode>#,##0</c:formatCode>
                <c:ptCount val="4"/>
                <c:pt idx="0">
                  <c:v>230.76923076923077</c:v>
                </c:pt>
                <c:pt idx="1">
                  <c:v>230.76923076923077</c:v>
                </c:pt>
                <c:pt idx="2">
                  <c:v>230.76923076923077</c:v>
                </c:pt>
                <c:pt idx="3">
                  <c:v>230.76923076923077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1-4302-A9B5-4BD9316B0C5F}"/>
            </c:ext>
          </c:extLst>
        </c:ser>
        <c:ser>
          <c:idx val="1"/>
          <c:order val="1"/>
          <c:tx>
            <c:strRef>
              <c:f>'Variable parameters'!$J$34</c:f>
              <c:strCache>
                <c:ptCount val="1"/>
                <c:pt idx="0">
                  <c:v>1oo2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'Variable parameters'!$H$35:$H$38</c:f>
              <c:numCache>
                <c:formatCode>_-* #,##0_-;\-* #,##0_-;_-* "-"??_-;_-@_-</c:formatCode>
                <c:ptCount val="4"/>
                <c:pt idx="0">
                  <c:v>30</c:v>
                </c:pt>
                <c:pt idx="1">
                  <c:v>100</c:v>
                </c:pt>
                <c:pt idx="2">
                  <c:v>300</c:v>
                </c:pt>
                <c:pt idx="3">
                  <c:v>1000</c:v>
                </c:pt>
              </c:numCache>
            </c:numRef>
          </c:xVal>
          <c:yVal>
            <c:numRef>
              <c:f>'Variable parameters'!$J$35:$J$38</c:f>
              <c:numCache>
                <c:formatCode>#,##0</c:formatCode>
                <c:ptCount val="4"/>
                <c:pt idx="0">
                  <c:v>115.38461538461539</c:v>
                </c:pt>
                <c:pt idx="1">
                  <c:v>115.38461538461539</c:v>
                </c:pt>
                <c:pt idx="2">
                  <c:v>115.38461538461539</c:v>
                </c:pt>
                <c:pt idx="3">
                  <c:v>115.38461538461539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11-4302-A9B5-4BD9316B0C5F}"/>
            </c:ext>
          </c:extLst>
        </c:ser>
        <c:ser>
          <c:idx val="2"/>
          <c:order val="2"/>
          <c:tx>
            <c:strRef>
              <c:f>'Variable parameters'!$K$34</c:f>
              <c:strCache>
                <c:ptCount val="1"/>
                <c:pt idx="0">
                  <c:v>2oo3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'Variable parameters'!$H$35:$H$38</c:f>
              <c:numCache>
                <c:formatCode>_-* #,##0_-;\-* #,##0_-;_-* "-"??_-;_-@_-</c:formatCode>
                <c:ptCount val="4"/>
                <c:pt idx="0">
                  <c:v>30</c:v>
                </c:pt>
                <c:pt idx="1">
                  <c:v>100</c:v>
                </c:pt>
                <c:pt idx="2">
                  <c:v>300</c:v>
                </c:pt>
                <c:pt idx="3">
                  <c:v>1000</c:v>
                </c:pt>
              </c:numCache>
            </c:numRef>
          </c:xVal>
          <c:yVal>
            <c:numRef>
              <c:f>'Variable parameters'!$K$35:$K$38</c:f>
              <c:numCache>
                <c:formatCode>#,##0</c:formatCode>
                <c:ptCount val="4"/>
                <c:pt idx="0">
                  <c:v>1536.2728757344644</c:v>
                </c:pt>
                <c:pt idx="1">
                  <c:v>1536.2728757344644</c:v>
                </c:pt>
                <c:pt idx="2">
                  <c:v>1536.2728757344644</c:v>
                </c:pt>
                <c:pt idx="3">
                  <c:v>1536.2728757344644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11-4302-A9B5-4BD9316B0C5F}"/>
            </c:ext>
          </c:extLst>
        </c:ser>
        <c:ser>
          <c:idx val="3"/>
          <c:order val="3"/>
          <c:tx>
            <c:strRef>
              <c:f>'Variable parameters'!$L$34</c:f>
              <c:strCache>
                <c:ptCount val="1"/>
                <c:pt idx="0">
                  <c:v>2oo2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'Variable parameters'!$H$35:$H$38</c:f>
              <c:numCache>
                <c:formatCode>_-* #,##0_-;\-* #,##0_-;_-* "-"??_-;_-@_-</c:formatCode>
                <c:ptCount val="4"/>
                <c:pt idx="0">
                  <c:v>30</c:v>
                </c:pt>
                <c:pt idx="1">
                  <c:v>100</c:v>
                </c:pt>
                <c:pt idx="2">
                  <c:v>300</c:v>
                </c:pt>
                <c:pt idx="3">
                  <c:v>1000</c:v>
                </c:pt>
              </c:numCache>
            </c:numRef>
          </c:xVal>
          <c:yVal>
            <c:numRef>
              <c:f>'Variable parameters'!$L$35:$L$38</c:f>
              <c:numCache>
                <c:formatCode>#,##0</c:formatCode>
                <c:ptCount val="4"/>
                <c:pt idx="0">
                  <c:v>2306.0496421937587</c:v>
                </c:pt>
                <c:pt idx="1">
                  <c:v>2306.0496421937587</c:v>
                </c:pt>
                <c:pt idx="2">
                  <c:v>2306.0496421937587</c:v>
                </c:pt>
                <c:pt idx="3">
                  <c:v>2306.0496421937587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11-4302-A9B5-4BD9316B0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451951"/>
        <c:axId val="2119449871"/>
      </c:scatterChart>
      <c:valAx>
        <c:axId val="2119451951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449871"/>
        <c:crosses val="autoZero"/>
        <c:crossBetween val="midCat"/>
      </c:valAx>
      <c:valAx>
        <c:axId val="2119449871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MTTFs,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4519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47625</xdr:rowOff>
    </xdr:from>
    <xdr:to>
      <xdr:col>14</xdr:col>
      <xdr:colOff>590550</xdr:colOff>
      <xdr:row>1</xdr:row>
      <xdr:rowOff>228600</xdr:rowOff>
    </xdr:to>
    <xdr:pic>
      <xdr:nvPicPr>
        <xdr:cNvPr id="2" name="Picture 1" descr="Ies_clr">
          <a:extLst>
            <a:ext uri="{FF2B5EF4-FFF2-40B4-BE49-F238E27FC236}">
              <a16:creationId xmlns:a16="http://schemas.microsoft.com/office/drawing/2014/main" id="{72FC2EFA-CB62-4E48-9561-7199E886D0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7625"/>
          <a:ext cx="5048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599324</xdr:colOff>
      <xdr:row>0</xdr:row>
      <xdr:rowOff>220668</xdr:rowOff>
    </xdr:from>
    <xdr:to>
      <xdr:col>25</xdr:col>
      <xdr:colOff>524729</xdr:colOff>
      <xdr:row>0</xdr:row>
      <xdr:rowOff>849110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E46C427E-D59A-4FDF-BEA3-25C1F28A7391}"/>
            </a:ext>
          </a:extLst>
        </xdr:cNvPr>
        <xdr:cNvSpPr txBox="1"/>
      </xdr:nvSpPr>
      <xdr:spPr>
        <a:xfrm>
          <a:off x="11457824" y="220668"/>
          <a:ext cx="6698738" cy="6284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en-GB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STR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≈ [N! / (N-M)!    . (</a:t>
          </a:r>
          <a:r>
            <a:rPr lang="el-GR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λ</a:t>
          </a:r>
          <a:r>
            <a:rPr lang="en-AU" sz="1800" i="1" baseline="-250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S</a:t>
          </a:r>
          <a:r>
            <a:rPr lang="en-GB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+ </a:t>
          </a:r>
          <a:r>
            <a:rPr lang="el-GR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λ</a:t>
          </a:r>
          <a:r>
            <a:rPr lang="en-AU" sz="1800" i="1" baseline="-250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DD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)</a:t>
          </a:r>
          <a:r>
            <a:rPr lang="en-AU" sz="1800" baseline="300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M</a:t>
          </a:r>
          <a:r>
            <a:rPr lang="en-AU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 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. </a:t>
          </a:r>
          <a:r>
            <a:rPr lang="en-GB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MTTR</a:t>
          </a:r>
          <a:r>
            <a:rPr lang="en-GB" sz="1800" baseline="300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(M-1)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] + </a:t>
          </a:r>
          <a:r>
            <a:rPr lang="en-GB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β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. (</a:t>
          </a:r>
          <a:r>
            <a:rPr lang="el-GR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λ</a:t>
          </a:r>
          <a:r>
            <a:rPr lang="en-AU" sz="1800" i="1" baseline="-250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S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+ </a:t>
          </a:r>
          <a:r>
            <a:rPr lang="el-GR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λ</a:t>
          </a:r>
          <a:r>
            <a:rPr lang="en-AU" sz="1800" i="1" baseline="-250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DD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)</a:t>
          </a:r>
          <a:endParaRPr lang="en-AU" sz="1800">
            <a:solidFill>
              <a:srgbClr val="000000"/>
            </a:solidFill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AU" sz="1800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32</xdr:col>
      <xdr:colOff>422480</xdr:colOff>
      <xdr:row>9</xdr:row>
      <xdr:rowOff>49160</xdr:rowOff>
    </xdr:from>
    <xdr:to>
      <xdr:col>33</xdr:col>
      <xdr:colOff>573992</xdr:colOff>
      <xdr:row>9</xdr:row>
      <xdr:rowOff>476408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1CBA97-0E54-44BE-8EFD-4E9062CF0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25230" y="1792235"/>
          <a:ext cx="761112" cy="427248"/>
        </a:xfrm>
        <a:prstGeom prst="rect">
          <a:avLst/>
        </a:prstGeom>
      </xdr:spPr>
    </xdr:pic>
    <xdr:clientData/>
  </xdr:twoCellAnchor>
  <xdr:twoCellAnchor editAs="oneCell">
    <xdr:from>
      <xdr:col>41</xdr:col>
      <xdr:colOff>568427</xdr:colOff>
      <xdr:row>9</xdr:row>
      <xdr:rowOff>153630</xdr:rowOff>
    </xdr:from>
    <xdr:to>
      <xdr:col>43</xdr:col>
      <xdr:colOff>10651</xdr:colOff>
      <xdr:row>9</xdr:row>
      <xdr:rowOff>322622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18F59A-9F94-433E-95D0-C48050495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47977" y="1896705"/>
          <a:ext cx="664600" cy="168992"/>
        </a:xfrm>
        <a:prstGeom prst="rect">
          <a:avLst/>
        </a:prstGeom>
      </xdr:spPr>
    </xdr:pic>
    <xdr:clientData/>
  </xdr:twoCellAnchor>
  <xdr:twoCellAnchor>
    <xdr:from>
      <xdr:col>5</xdr:col>
      <xdr:colOff>560745</xdr:colOff>
      <xdr:row>28</xdr:row>
      <xdr:rowOff>176673</xdr:rowOff>
    </xdr:from>
    <xdr:to>
      <xdr:col>14</xdr:col>
      <xdr:colOff>7019</xdr:colOff>
      <xdr:row>48</xdr:row>
      <xdr:rowOff>126129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C6E8F76-039A-4044-B02B-6C4415209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187427</xdr:colOff>
      <xdr:row>28</xdr:row>
      <xdr:rowOff>91716</xdr:rowOff>
    </xdr:from>
    <xdr:to>
      <xdr:col>24</xdr:col>
      <xdr:colOff>349250</xdr:colOff>
      <xdr:row>48</xdr:row>
      <xdr:rowOff>145946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B8D7EF-211A-462E-B7CD-52326E8AE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107541</xdr:colOff>
      <xdr:row>0</xdr:row>
      <xdr:rowOff>61451</xdr:rowOff>
    </xdr:from>
    <xdr:to>
      <xdr:col>0</xdr:col>
      <xdr:colOff>612366</xdr:colOff>
      <xdr:row>0</xdr:row>
      <xdr:rowOff>848851</xdr:rowOff>
    </xdr:to>
    <xdr:pic>
      <xdr:nvPicPr>
        <xdr:cNvPr id="9" name="Picture 8" descr="Ies_clr">
          <a:extLst>
            <a:ext uri="{FF2B5EF4-FFF2-40B4-BE49-F238E27FC236}">
              <a16:creationId xmlns:a16="http://schemas.microsoft.com/office/drawing/2014/main" id="{ADC9A2DC-CE71-4338-97E2-7E45C45BC12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41" y="61451"/>
          <a:ext cx="5048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21167</xdr:colOff>
      <xdr:row>0</xdr:row>
      <xdr:rowOff>0</xdr:rowOff>
    </xdr:from>
    <xdr:to>
      <xdr:col>14</xdr:col>
      <xdr:colOff>681317</xdr:colOff>
      <xdr:row>6</xdr:row>
      <xdr:rowOff>179917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B131993-B9BA-4553-A984-9DE6E11E5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65500" y="0"/>
          <a:ext cx="7486400" cy="2021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53769</xdr:colOff>
      <xdr:row>0</xdr:row>
      <xdr:rowOff>174239</xdr:rowOff>
    </xdr:from>
    <xdr:to>
      <xdr:col>23</xdr:col>
      <xdr:colOff>530020</xdr:colOff>
      <xdr:row>0</xdr:row>
      <xdr:rowOff>771956</xdr:rowOff>
    </xdr:to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454E7554-F3BF-493A-A408-6515BCF5F232}"/>
            </a:ext>
          </a:extLst>
        </xdr:cNvPr>
        <xdr:cNvSpPr txBox="1"/>
      </xdr:nvSpPr>
      <xdr:spPr>
        <a:xfrm>
          <a:off x="10170241" y="174239"/>
          <a:ext cx="6659819" cy="59771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32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en-GB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STR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= [N! / (N-M)!    . (</a:t>
          </a:r>
          <a:r>
            <a:rPr lang="el-GR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λ</a:t>
          </a:r>
          <a:r>
            <a:rPr lang="en-AU" sz="1800" i="1" baseline="-250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S</a:t>
          </a:r>
          <a:r>
            <a:rPr lang="en-GB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+ </a:t>
          </a:r>
          <a:r>
            <a:rPr lang="el-GR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λ</a:t>
          </a:r>
          <a:r>
            <a:rPr lang="en-AU" sz="1800" i="1" baseline="-250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DD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)</a:t>
          </a:r>
          <a:r>
            <a:rPr lang="en-AU" sz="1800" baseline="300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M</a:t>
          </a:r>
          <a:r>
            <a:rPr lang="en-AU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 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. </a:t>
          </a:r>
          <a:r>
            <a:rPr lang="en-GB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MTTR</a:t>
          </a:r>
          <a:r>
            <a:rPr lang="en-GB" sz="1800" baseline="300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(M-1)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] + </a:t>
          </a:r>
          <a:r>
            <a:rPr lang="en-GB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β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. (</a:t>
          </a:r>
          <a:r>
            <a:rPr lang="el-GR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λ</a:t>
          </a:r>
          <a:r>
            <a:rPr lang="en-AU" sz="1800" i="1" baseline="-250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S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+ </a:t>
          </a:r>
          <a:r>
            <a:rPr lang="el-GR" sz="1800" i="1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λ</a:t>
          </a:r>
          <a:r>
            <a:rPr lang="en-AU" sz="1800" i="1" baseline="-250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DD</a:t>
          </a:r>
          <a:r>
            <a:rPr lang="en-GB" sz="180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)</a:t>
          </a:r>
          <a:endParaRPr lang="en-AU" sz="1800">
            <a:solidFill>
              <a:srgbClr val="000000"/>
            </a:solidFill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AU" sz="1800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32</xdr:col>
      <xdr:colOff>422480</xdr:colOff>
      <xdr:row>9</xdr:row>
      <xdr:rowOff>49160</xdr:rowOff>
    </xdr:from>
    <xdr:to>
      <xdr:col>33</xdr:col>
      <xdr:colOff>573992</xdr:colOff>
      <xdr:row>9</xdr:row>
      <xdr:rowOff>476408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6BB8BB8-8F4D-4CCE-A9D7-F0AEF878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68387" y="1808212"/>
          <a:ext cx="758347" cy="427248"/>
        </a:xfrm>
        <a:prstGeom prst="rect">
          <a:avLst/>
        </a:prstGeom>
      </xdr:spPr>
    </xdr:pic>
    <xdr:clientData/>
  </xdr:twoCellAnchor>
  <xdr:twoCellAnchor editAs="oneCell">
    <xdr:from>
      <xdr:col>41</xdr:col>
      <xdr:colOff>568427</xdr:colOff>
      <xdr:row>9</xdr:row>
      <xdr:rowOff>153630</xdr:rowOff>
    </xdr:from>
    <xdr:to>
      <xdr:col>43</xdr:col>
      <xdr:colOff>7476</xdr:colOff>
      <xdr:row>9</xdr:row>
      <xdr:rowOff>322622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11DF99-1237-4044-97A6-04896697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69012" y="1912682"/>
          <a:ext cx="659069" cy="1689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122442</xdr:rowOff>
    </xdr:from>
    <xdr:to>
      <xdr:col>7</xdr:col>
      <xdr:colOff>32262</xdr:colOff>
      <xdr:row>52</xdr:row>
      <xdr:rowOff>177134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5E66A9-729A-40FB-96AC-C3647D667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33799</xdr:colOff>
      <xdr:row>38</xdr:row>
      <xdr:rowOff>145485</xdr:rowOff>
    </xdr:from>
    <xdr:to>
      <xdr:col>12</xdr:col>
      <xdr:colOff>580718</xdr:colOff>
      <xdr:row>53</xdr:row>
      <xdr:rowOff>8141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910F9-E171-44B0-BC94-6496AD62B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107541</xdr:colOff>
      <xdr:row>0</xdr:row>
      <xdr:rowOff>61451</xdr:rowOff>
    </xdr:from>
    <xdr:to>
      <xdr:col>0</xdr:col>
      <xdr:colOff>612366</xdr:colOff>
      <xdr:row>0</xdr:row>
      <xdr:rowOff>845676</xdr:rowOff>
    </xdr:to>
    <xdr:pic>
      <xdr:nvPicPr>
        <xdr:cNvPr id="9" name="Picture 8" descr="Ies_clr">
          <a:extLst>
            <a:ext uri="{FF2B5EF4-FFF2-40B4-BE49-F238E27FC236}">
              <a16:creationId xmlns:a16="http://schemas.microsoft.com/office/drawing/2014/main" id="{807AB7B7-6B2E-4306-B950-635D16C5C788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41" y="61451"/>
          <a:ext cx="5048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1</xdr:rowOff>
    </xdr:from>
    <xdr:to>
      <xdr:col>14</xdr:col>
      <xdr:colOff>84496</xdr:colOff>
      <xdr:row>6</xdr:row>
      <xdr:rowOff>20438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A17DE0C-4EB2-4A55-9652-17F018B96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26069" y="1"/>
          <a:ext cx="6874899" cy="1856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A91B-8234-438B-A102-C978761FDBCD}">
  <sheetPr>
    <pageSetUpPr fitToPage="1"/>
  </sheetPr>
  <dimension ref="A1:A55"/>
  <sheetViews>
    <sheetView workbookViewId="0">
      <selection activeCell="A2" sqref="A2"/>
    </sheetView>
  </sheetViews>
  <sheetFormatPr defaultRowHeight="15"/>
  <sheetData>
    <row r="1" spans="1:1" ht="48" customHeight="1">
      <c r="A1" s="71" t="s">
        <v>0</v>
      </c>
    </row>
    <row r="2" spans="1:1" ht="21">
      <c r="A2" s="70"/>
    </row>
    <row r="3" spans="1:1" ht="20.25">
      <c r="A3" s="69" t="s">
        <v>1</v>
      </c>
    </row>
    <row r="4" spans="1:1" ht="18">
      <c r="A4" s="65"/>
    </row>
    <row r="5" spans="1:1" ht="21">
      <c r="A5" s="66" t="s">
        <v>2</v>
      </c>
    </row>
    <row r="6" spans="1:1" ht="18">
      <c r="A6" s="66" t="s">
        <v>3</v>
      </c>
    </row>
    <row r="7" spans="1:1" ht="18.75">
      <c r="A7" s="67"/>
    </row>
    <row r="8" spans="1:1" ht="21">
      <c r="A8" s="68" t="s">
        <v>4</v>
      </c>
    </row>
    <row r="9" spans="1:1" ht="18">
      <c r="A9" s="66" t="s">
        <v>5</v>
      </c>
    </row>
    <row r="10" spans="1:1" ht="21">
      <c r="A10" s="68" t="s">
        <v>6</v>
      </c>
    </row>
    <row r="11" spans="1:1" ht="18">
      <c r="A11" s="65"/>
    </row>
    <row r="12" spans="1:1" ht="18.75">
      <c r="A12" s="66" t="s">
        <v>7</v>
      </c>
    </row>
    <row r="13" spans="1:1" ht="18">
      <c r="A13" s="66" t="s">
        <v>8</v>
      </c>
    </row>
    <row r="14" spans="1:1" ht="21">
      <c r="A14" s="66" t="s">
        <v>9</v>
      </c>
    </row>
    <row r="15" spans="1:1" ht="18">
      <c r="A15" s="66" t="s">
        <v>10</v>
      </c>
    </row>
    <row r="16" spans="1:1" ht="18">
      <c r="A16" s="65"/>
    </row>
    <row r="17" spans="1:1" ht="21">
      <c r="A17" s="66" t="s">
        <v>11</v>
      </c>
    </row>
    <row r="18" spans="1:1" ht="18">
      <c r="A18" s="65"/>
    </row>
    <row r="19" spans="1:1" ht="21">
      <c r="A19" s="66" t="s">
        <v>12</v>
      </c>
    </row>
    <row r="20" spans="1:1" ht="21">
      <c r="A20" s="68" t="s">
        <v>13</v>
      </c>
    </row>
    <row r="21" spans="1:1" ht="18">
      <c r="A21" s="66" t="s">
        <v>14</v>
      </c>
    </row>
    <row r="22" spans="1:1" ht="21">
      <c r="A22" s="68" t="s">
        <v>15</v>
      </c>
    </row>
    <row r="23" spans="1:1" ht="18">
      <c r="A23" s="65"/>
    </row>
    <row r="24" spans="1:1" ht="21">
      <c r="A24" s="66" t="s">
        <v>16</v>
      </c>
    </row>
    <row r="25" spans="1:1" ht="21">
      <c r="A25" s="68" t="s">
        <v>17</v>
      </c>
    </row>
    <row r="26" spans="1:1" ht="18">
      <c r="A26" s="66" t="s">
        <v>14</v>
      </c>
    </row>
    <row r="27" spans="1:1" ht="21">
      <c r="A27" s="68" t="s">
        <v>18</v>
      </c>
    </row>
    <row r="28" spans="1:1" ht="18">
      <c r="A28" s="65"/>
    </row>
    <row r="29" spans="1:1" ht="21">
      <c r="A29" s="66" t="s">
        <v>19</v>
      </c>
    </row>
    <row r="30" spans="1:1" ht="21">
      <c r="A30" s="68" t="s">
        <v>20</v>
      </c>
    </row>
    <row r="31" spans="1:1" ht="18">
      <c r="A31" s="66" t="s">
        <v>14</v>
      </c>
    </row>
    <row r="32" spans="1:1" ht="21">
      <c r="A32" s="68" t="s">
        <v>21</v>
      </c>
    </row>
    <row r="33" spans="1:1" ht="18">
      <c r="A33" s="65"/>
    </row>
    <row r="34" spans="1:1" ht="21">
      <c r="A34" s="66" t="s">
        <v>22</v>
      </c>
    </row>
    <row r="35" spans="1:1" ht="18">
      <c r="A35" s="68" t="s">
        <v>23</v>
      </c>
    </row>
    <row r="36" spans="1:1" ht="18">
      <c r="A36" s="66" t="s">
        <v>14</v>
      </c>
    </row>
    <row r="37" spans="1:1" ht="21">
      <c r="A37" s="68" t="s">
        <v>24</v>
      </c>
    </row>
    <row r="38" spans="1:1" ht="18">
      <c r="A38" s="66" t="s">
        <v>25</v>
      </c>
    </row>
    <row r="39" spans="1:1" ht="21">
      <c r="A39" s="68" t="s">
        <v>26</v>
      </c>
    </row>
    <row r="40" spans="1:1" ht="18">
      <c r="A40" s="65"/>
    </row>
    <row r="41" spans="1:1" ht="21">
      <c r="A41" s="66" t="s">
        <v>27</v>
      </c>
    </row>
    <row r="42" spans="1:1" ht="21">
      <c r="A42" s="68" t="s">
        <v>28</v>
      </c>
    </row>
    <row r="43" spans="1:1" ht="18">
      <c r="A43" s="66" t="s">
        <v>14</v>
      </c>
    </row>
    <row r="44" spans="1:1" ht="21">
      <c r="A44" s="68" t="s">
        <v>29</v>
      </c>
    </row>
    <row r="45" spans="1:1" ht="18">
      <c r="A45" s="65"/>
    </row>
    <row r="46" spans="1:1" ht="21">
      <c r="A46" s="66" t="s">
        <v>30</v>
      </c>
    </row>
    <row r="47" spans="1:1" ht="21">
      <c r="A47" s="68" t="s">
        <v>31</v>
      </c>
    </row>
    <row r="48" spans="1:1" ht="18">
      <c r="A48" s="66" t="s">
        <v>14</v>
      </c>
    </row>
    <row r="49" spans="1:1" ht="21">
      <c r="A49" s="68" t="s">
        <v>32</v>
      </c>
    </row>
    <row r="50" spans="1:1" ht="18">
      <c r="A50" s="65"/>
    </row>
    <row r="51" spans="1:1" ht="21">
      <c r="A51" s="66" t="s">
        <v>33</v>
      </c>
    </row>
    <row r="52" spans="1:1" ht="18">
      <c r="A52" s="66" t="s">
        <v>34</v>
      </c>
    </row>
    <row r="53" spans="1:1" ht="18">
      <c r="A53" s="66" t="s">
        <v>14</v>
      </c>
    </row>
    <row r="54" spans="1:1" ht="21">
      <c r="A54" s="68" t="s">
        <v>35</v>
      </c>
    </row>
    <row r="55" spans="1:1" ht="21">
      <c r="A55" s="68" t="s">
        <v>36</v>
      </c>
    </row>
  </sheetData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C24B-A948-4C1D-953E-CEAAA8EBD1CB}">
  <dimension ref="A1:BC64"/>
  <sheetViews>
    <sheetView tabSelected="1" zoomScale="90" zoomScaleNormal="90" workbookViewId="0">
      <selection activeCell="I11" sqref="I11"/>
    </sheetView>
  </sheetViews>
  <sheetFormatPr defaultRowHeight="15"/>
  <cols>
    <col min="1" max="1" width="11.42578125" customWidth="1"/>
    <col min="2" max="2" width="11.140625" customWidth="1"/>
    <col min="8" max="8" width="15.7109375" customWidth="1"/>
    <col min="9" max="9" width="9.140625" customWidth="1"/>
    <col min="10" max="10" width="11.5703125" customWidth="1"/>
    <col min="11" max="11" width="11" customWidth="1"/>
    <col min="12" max="12" width="13.140625" customWidth="1"/>
    <col min="13" max="13" width="10.5703125" customWidth="1"/>
    <col min="14" max="14" width="12.7109375" customWidth="1"/>
    <col min="15" max="15" width="10.28515625" customWidth="1"/>
    <col min="16" max="16" width="11.28515625" customWidth="1"/>
    <col min="17" max="17" width="12" bestFit="1" customWidth="1"/>
    <col min="20" max="20" width="11" bestFit="1" customWidth="1"/>
    <col min="21" max="22" width="10.42578125" customWidth="1"/>
    <col min="25" max="25" width="9.5703125" bestFit="1" customWidth="1"/>
    <col min="28" max="28" width="12.42578125" customWidth="1"/>
    <col min="29" max="29" width="11.42578125" customWidth="1"/>
    <col min="39" max="39" width="14.7109375" customWidth="1"/>
    <col min="40" max="40" width="15.42578125" customWidth="1"/>
  </cols>
  <sheetData>
    <row r="1" spans="1:47" ht="69" customHeight="1">
      <c r="B1" s="71" t="s">
        <v>0</v>
      </c>
    </row>
    <row r="2" spans="1:47">
      <c r="A2" s="8"/>
    </row>
    <row r="4" spans="1:47" ht="15.75">
      <c r="AJ4" s="76" t="s">
        <v>37</v>
      </c>
    </row>
    <row r="6" spans="1:47">
      <c r="O6" s="13"/>
    </row>
    <row r="7" spans="1:47">
      <c r="O7" s="7"/>
    </row>
    <row r="8" spans="1:47">
      <c r="A8" s="36" t="s">
        <v>38</v>
      </c>
      <c r="B8" s="37">
        <v>2</v>
      </c>
      <c r="C8" t="s">
        <v>39</v>
      </c>
      <c r="I8" s="37"/>
      <c r="J8" s="19" t="s">
        <v>40</v>
      </c>
      <c r="N8" s="1"/>
      <c r="AI8" s="19" t="s">
        <v>41</v>
      </c>
    </row>
    <row r="9" spans="1:47">
      <c r="C9" s="4"/>
      <c r="G9" s="19"/>
      <c r="Y9" s="19" t="s">
        <v>42</v>
      </c>
      <c r="AA9" s="19" t="s">
        <v>43</v>
      </c>
    </row>
    <row r="10" spans="1:47" ht="41.25" customHeight="1">
      <c r="A10" s="17" t="s">
        <v>44</v>
      </c>
      <c r="B10" s="17" t="s">
        <v>45</v>
      </c>
      <c r="C10" s="18" t="s">
        <v>46</v>
      </c>
      <c r="D10" s="16"/>
      <c r="F10" s="22" t="s">
        <v>47</v>
      </c>
      <c r="G10" s="22" t="s">
        <v>48</v>
      </c>
      <c r="H10" s="22" t="s">
        <v>49</v>
      </c>
      <c r="I10" s="38" t="s">
        <v>50</v>
      </c>
      <c r="J10" s="38" t="s">
        <v>51</v>
      </c>
      <c r="K10" s="3" t="s">
        <v>52</v>
      </c>
      <c r="L10" s="3" t="s">
        <v>53</v>
      </c>
      <c r="M10" s="3" t="s">
        <v>54</v>
      </c>
      <c r="N10" s="3" t="s">
        <v>55</v>
      </c>
      <c r="O10" s="3" t="s">
        <v>56</v>
      </c>
      <c r="P10" s="3" t="s">
        <v>57</v>
      </c>
      <c r="Q10" s="3" t="s">
        <v>58</v>
      </c>
      <c r="R10" s="3" t="s">
        <v>59</v>
      </c>
      <c r="S10" s="38" t="s">
        <v>60</v>
      </c>
      <c r="T10" s="38" t="s">
        <v>61</v>
      </c>
      <c r="U10" s="38" t="s">
        <v>62</v>
      </c>
      <c r="V10" s="38" t="s">
        <v>63</v>
      </c>
      <c r="W10" s="38" t="s">
        <v>64</v>
      </c>
      <c r="X10" s="38" t="s">
        <v>65</v>
      </c>
      <c r="Y10" s="3" t="s">
        <v>66</v>
      </c>
      <c r="Z10" s="3" t="s">
        <v>67</v>
      </c>
      <c r="AA10" s="54" t="s">
        <v>68</v>
      </c>
      <c r="AB10" s="54" t="s">
        <v>69</v>
      </c>
      <c r="AD10" s="17" t="s">
        <v>44</v>
      </c>
      <c r="AE10" s="17" t="s">
        <v>45</v>
      </c>
      <c r="AF10" s="18" t="s">
        <v>46</v>
      </c>
      <c r="AG10" s="8"/>
      <c r="AH10" s="19"/>
      <c r="AI10" s="55" t="s">
        <v>70</v>
      </c>
      <c r="AJ10" s="55" t="s">
        <v>71</v>
      </c>
      <c r="AK10" s="55" t="s">
        <v>72</v>
      </c>
      <c r="AL10" s="55" t="s">
        <v>73</v>
      </c>
      <c r="AM10" s="55" t="s">
        <v>74</v>
      </c>
      <c r="AN10" s="55" t="s">
        <v>75</v>
      </c>
      <c r="AO10" s="56" t="s">
        <v>76</v>
      </c>
      <c r="AR10" s="57" t="s">
        <v>77</v>
      </c>
      <c r="AS10" s="58" t="s">
        <v>78</v>
      </c>
      <c r="AT10" s="58" t="s">
        <v>79</v>
      </c>
      <c r="AU10" s="27" t="s">
        <v>80</v>
      </c>
    </row>
    <row r="11" spans="1:47">
      <c r="A11">
        <f t="shared" ref="A11:C11" si="0">ROUND(AD11,SigFigs-1-INT(LOG10(AD11)))</f>
        <v>0.01</v>
      </c>
      <c r="B11" s="35">
        <f t="shared" si="0"/>
        <v>95</v>
      </c>
      <c r="C11" s="35">
        <f t="shared" si="0"/>
        <v>150</v>
      </c>
      <c r="D11" s="4"/>
      <c r="F11" s="2">
        <v>1</v>
      </c>
      <c r="G11" s="2">
        <v>1</v>
      </c>
      <c r="H11" s="4" t="str">
        <f t="shared" ref="H11:H18" si="1">F11&amp;"oo"&amp;G11</f>
        <v>1oo1</v>
      </c>
      <c r="I11" s="33">
        <v>50</v>
      </c>
      <c r="J11" s="15">
        <f>1/I11</f>
        <v>0.02</v>
      </c>
      <c r="K11" s="33">
        <v>300</v>
      </c>
      <c r="L11" s="15">
        <f>1/K11</f>
        <v>3.3333333333333335E-3</v>
      </c>
      <c r="M11" s="34">
        <f t="shared" ref="M11" si="2">λDD/(λDD+λDU)</f>
        <v>0.14285714285714285</v>
      </c>
      <c r="N11" s="33">
        <v>10000</v>
      </c>
      <c r="O11" s="15">
        <f>1/N11</f>
        <v>1E-4</v>
      </c>
      <c r="P11" s="34">
        <f t="shared" ref="P11" si="3">1-λDN/λDU</f>
        <v>0.995</v>
      </c>
      <c r="Q11" s="33">
        <v>300</v>
      </c>
      <c r="R11" s="15">
        <f>1/Q11</f>
        <v>3.3333333333333335E-3</v>
      </c>
      <c r="S11" s="2">
        <v>1</v>
      </c>
      <c r="T11" s="2">
        <v>10</v>
      </c>
      <c r="U11" s="2">
        <v>3</v>
      </c>
      <c r="V11" s="15">
        <f>U11/365</f>
        <v>8.21917808219178E-3</v>
      </c>
      <c r="W11" s="2">
        <v>3</v>
      </c>
      <c r="X11" s="15">
        <f>W11/365</f>
        <v>8.21917808219178E-3</v>
      </c>
      <c r="Y11" s="2">
        <v>0.1</v>
      </c>
      <c r="Z11" s="2">
        <v>0.1</v>
      </c>
      <c r="AA11" cm="1">
        <f t="array" ref="AA11:AA27">INDEX(βmultipliers,M,N)* β</f>
        <v>0</v>
      </c>
      <c r="AB11" cm="1">
        <f t="array" ref="AB11:AB27">INDEX(βmultipliers,M,N)* βD</f>
        <v>0</v>
      </c>
      <c r="AD11" s="14">
        <f t="shared" ref="AD11:AD18" si="4">AO11</f>
        <v>1.0477397260273974E-2</v>
      </c>
      <c r="AE11" s="9">
        <f t="shared" ref="AE11:AE18" si="5">1/AO11</f>
        <v>95.443551023076409</v>
      </c>
      <c r="AF11" s="9">
        <f t="shared" ref="AF11:AF18" si="6">1/AU11</f>
        <v>150</v>
      </c>
      <c r="AG11" s="9"/>
      <c r="AH11" cm="1">
        <f t="array" ref="AH11:AH27">FACT(N)/(FACT(N-M+1)*FACT(M-1))</f>
        <v>1</v>
      </c>
      <c r="AI11" s="14" cm="1">
        <f t="array" ref="AI11:AI27">MchooseN*((1-PFDβ)*(λDU-λDN)*T_1)^(N-M+1)/(N-M+2)</f>
        <v>9.9500000000000005E-3</v>
      </c>
      <c r="AJ11" s="14" cm="1">
        <f t="array" ref="AJ11:AJ27">PFDβ*(λDU-λDN)*T_1/2</f>
        <v>0</v>
      </c>
      <c r="AK11" s="14" cm="1">
        <f t="array" ref="AK11:AK27">MchooseN*((1-PFDβ)*(λDN*T_2))^(N-M+1)/(N-M+2)</f>
        <v>5.0000000000000001E-4</v>
      </c>
      <c r="AL11" s="14" cm="1">
        <f t="array" ref="AL11:AL27">PFDβ*(λDN)*T_2/2</f>
        <v>0</v>
      </c>
      <c r="AM11" s="72" cm="1">
        <f t="array" ref="AM11:AM27">MchooseN*((1-PFDβD)*λDD)^(N-M+1)*MTTR^(N-M+1)</f>
        <v>2.7397260273972603E-5</v>
      </c>
      <c r="AN11" s="72" cm="1">
        <f t="array" ref="AN11:AN27">PFDβD*λDD*MTTR</f>
        <v>0</v>
      </c>
      <c r="AO11" s="21">
        <f>SUM(AI11:AN11)</f>
        <v>1.0477397260273974E-2</v>
      </c>
      <c r="AQ11" cm="1">
        <f t="array" ref="AQ11:AQ27">(FACT(N)/FACT(N-M))</f>
        <v>1</v>
      </c>
      <c r="AR11" cm="1">
        <f t="array" ref="AR11:AR27">INDEX(βmultipliers,(N-M+1),N)</f>
        <v>0</v>
      </c>
      <c r="AS11" s="14" cm="1">
        <f t="array" ref="AS11:AS27">(FACT(N)/FACT(N-M))*(λS+λDD)^M*MTTR^(M-1)</f>
        <v>6.6666666666666671E-3</v>
      </c>
      <c r="AT11" s="14" cm="1">
        <f t="array" ref="AT11:AT27">STRbeta* β*(λS+λDD)</f>
        <v>0</v>
      </c>
      <c r="AU11" s="28">
        <f t="shared" ref="AU11:AU27" si="7">AS11+AT11</f>
        <v>6.6666666666666671E-3</v>
      </c>
    </row>
    <row r="12" spans="1:47">
      <c r="A12">
        <f t="shared" ref="A12:C18" si="8">ROUND(AD12,SigFigs-1-INT(LOG10(AD12)))</f>
        <v>1.1999999999999999E-3</v>
      </c>
      <c r="B12" s="35">
        <f t="shared" si="8"/>
        <v>870</v>
      </c>
      <c r="C12" s="35">
        <f t="shared" si="8"/>
        <v>75</v>
      </c>
      <c r="D12" s="4"/>
      <c r="F12" s="2">
        <v>1</v>
      </c>
      <c r="G12" s="2">
        <v>2</v>
      </c>
      <c r="H12" s="4" t="str">
        <f t="shared" si="1"/>
        <v>1oo2</v>
      </c>
      <c r="I12" s="60">
        <f t="shared" ref="I12:I18" si="9">I11</f>
        <v>50</v>
      </c>
      <c r="J12" s="15">
        <f t="shared" ref="J12:J18" si="10">1/I12</f>
        <v>0.02</v>
      </c>
      <c r="K12" s="60">
        <f t="shared" ref="K12:K18" si="11">K11</f>
        <v>300</v>
      </c>
      <c r="L12" s="15">
        <f t="shared" ref="L12:L18" si="12">1/K12</f>
        <v>3.3333333333333335E-3</v>
      </c>
      <c r="M12" s="34">
        <f t="shared" ref="M12:M18" si="13">λDD/(λDD+λDU)</f>
        <v>0.14285714285714285</v>
      </c>
      <c r="N12" s="60">
        <f t="shared" ref="N12:N18" si="14">N11</f>
        <v>10000</v>
      </c>
      <c r="O12" s="15">
        <f t="shared" ref="O12:O18" si="15">1/N12</f>
        <v>1E-4</v>
      </c>
      <c r="P12" s="34">
        <f t="shared" ref="P12:P18" si="16">1-λDN/λDU</f>
        <v>0.995</v>
      </c>
      <c r="Q12" s="60">
        <f t="shared" ref="Q12:Q18" si="17">Q11</f>
        <v>300</v>
      </c>
      <c r="R12" s="15">
        <f t="shared" ref="R12:R18" si="18">1/Q12</f>
        <v>3.3333333333333335E-3</v>
      </c>
      <c r="S12" s="60">
        <f t="shared" ref="S12:U18" si="19">S11</f>
        <v>1</v>
      </c>
      <c r="T12" s="60">
        <f t="shared" si="19"/>
        <v>10</v>
      </c>
      <c r="U12" s="60">
        <f t="shared" si="19"/>
        <v>3</v>
      </c>
      <c r="V12" s="15">
        <f t="shared" ref="V12:V18" si="20">U12/365</f>
        <v>8.21917808219178E-3</v>
      </c>
      <c r="W12" s="60">
        <f t="shared" ref="W12:W18" si="21">W11</f>
        <v>3</v>
      </c>
      <c r="X12" s="15">
        <f t="shared" ref="X12:X18" si="22">W12/365</f>
        <v>8.21917808219178E-3</v>
      </c>
      <c r="Y12" s="74">
        <f t="shared" ref="Y12:Z18" si="23">Y11</f>
        <v>0.1</v>
      </c>
      <c r="Z12" s="74">
        <f t="shared" si="23"/>
        <v>0.1</v>
      </c>
      <c r="AA12">
        <v>0.1</v>
      </c>
      <c r="AB12">
        <v>0.1</v>
      </c>
      <c r="AD12" s="14">
        <f t="shared" si="4"/>
        <v>1.1549330340213924E-3</v>
      </c>
      <c r="AE12" s="9">
        <f t="shared" si="5"/>
        <v>865.85106715501342</v>
      </c>
      <c r="AF12" s="9">
        <f t="shared" si="6"/>
        <v>75</v>
      </c>
      <c r="AG12" s="9"/>
      <c r="AH12">
        <v>1</v>
      </c>
      <c r="AI12" s="14">
        <v>1.0692270000000003E-4</v>
      </c>
      <c r="AJ12" s="14">
        <v>9.9500000000000001E-4</v>
      </c>
      <c r="AK12" s="14">
        <v>2.7000000000000006E-7</v>
      </c>
      <c r="AL12" s="14">
        <v>5.0000000000000002E-5</v>
      </c>
      <c r="AM12" s="72">
        <v>6.0799399512103575E-10</v>
      </c>
      <c r="AN12" s="72">
        <v>2.7397260273972604E-6</v>
      </c>
      <c r="AO12" s="21">
        <f t="shared" ref="AO12:AO20" si="24">SUM(AI12:AN12)</f>
        <v>1.1549330340213924E-3</v>
      </c>
      <c r="AQ12">
        <v>2</v>
      </c>
      <c r="AR12">
        <v>0</v>
      </c>
      <c r="AS12" s="14">
        <v>1.3333333333333334E-2</v>
      </c>
      <c r="AT12" s="14">
        <v>0</v>
      </c>
      <c r="AU12" s="28">
        <f t="shared" si="7"/>
        <v>1.3333333333333334E-2</v>
      </c>
    </row>
    <row r="13" spans="1:47">
      <c r="A13">
        <f t="shared" si="8"/>
        <v>5.2999999999999998E-4</v>
      </c>
      <c r="B13" s="35">
        <f t="shared" si="8"/>
        <v>1900</v>
      </c>
      <c r="C13" s="35">
        <f t="shared" si="8"/>
        <v>50</v>
      </c>
      <c r="D13" s="4"/>
      <c r="F13" s="2">
        <v>1</v>
      </c>
      <c r="G13" s="2">
        <v>3</v>
      </c>
      <c r="H13" s="4" t="str">
        <f t="shared" si="1"/>
        <v>1oo3</v>
      </c>
      <c r="I13" s="60">
        <f t="shared" si="9"/>
        <v>50</v>
      </c>
      <c r="J13" s="15">
        <f t="shared" si="10"/>
        <v>0.02</v>
      </c>
      <c r="K13" s="60">
        <f t="shared" si="11"/>
        <v>300</v>
      </c>
      <c r="L13" s="15">
        <f t="shared" si="12"/>
        <v>3.3333333333333335E-3</v>
      </c>
      <c r="M13" s="34">
        <f t="shared" si="13"/>
        <v>0.14285714285714285</v>
      </c>
      <c r="N13" s="60">
        <f t="shared" si="14"/>
        <v>10000</v>
      </c>
      <c r="O13" s="15">
        <f t="shared" si="15"/>
        <v>1E-4</v>
      </c>
      <c r="P13" s="34">
        <f t="shared" si="16"/>
        <v>0.995</v>
      </c>
      <c r="Q13" s="60">
        <f t="shared" si="17"/>
        <v>300</v>
      </c>
      <c r="R13" s="15">
        <f t="shared" si="18"/>
        <v>3.3333333333333335E-3</v>
      </c>
      <c r="S13" s="60">
        <f t="shared" si="19"/>
        <v>1</v>
      </c>
      <c r="T13" s="60">
        <f t="shared" si="19"/>
        <v>10</v>
      </c>
      <c r="U13" s="60">
        <f t="shared" si="19"/>
        <v>3</v>
      </c>
      <c r="V13" s="15">
        <f t="shared" si="20"/>
        <v>8.21917808219178E-3</v>
      </c>
      <c r="W13" s="60">
        <f t="shared" si="21"/>
        <v>3</v>
      </c>
      <c r="X13" s="15">
        <f t="shared" si="22"/>
        <v>8.21917808219178E-3</v>
      </c>
      <c r="Y13" s="74">
        <f t="shared" si="23"/>
        <v>0.1</v>
      </c>
      <c r="Z13" s="74">
        <f t="shared" si="23"/>
        <v>0.1</v>
      </c>
      <c r="AA13">
        <v>0.05</v>
      </c>
      <c r="AB13">
        <v>0.05</v>
      </c>
      <c r="AD13" s="14">
        <f t="shared" si="4"/>
        <v>5.2555923451698655E-4</v>
      </c>
      <c r="AE13" s="9">
        <f t="shared" si="5"/>
        <v>1902.7350949680233</v>
      </c>
      <c r="AF13" s="9">
        <f t="shared" si="6"/>
        <v>50</v>
      </c>
      <c r="AG13" s="9"/>
      <c r="AH13">
        <v>1</v>
      </c>
      <c r="AI13" s="14">
        <v>1.6891571419062504E-6</v>
      </c>
      <c r="AJ13" s="14">
        <v>4.975E-4</v>
      </c>
      <c r="AK13" s="14">
        <v>2.1434375000000001E-10</v>
      </c>
      <c r="AL13" s="14">
        <v>2.5000000000000001E-5</v>
      </c>
      <c r="AM13" s="72">
        <v>1.7631620211970171E-14</v>
      </c>
      <c r="AN13" s="72">
        <v>1.3698630136986302E-6</v>
      </c>
      <c r="AO13" s="21">
        <f t="shared" si="24"/>
        <v>5.2555923451698655E-4</v>
      </c>
      <c r="AQ13">
        <v>3</v>
      </c>
      <c r="AR13">
        <v>0</v>
      </c>
      <c r="AS13" s="14">
        <v>0.02</v>
      </c>
      <c r="AT13" s="14">
        <v>0</v>
      </c>
      <c r="AU13" s="28">
        <f t="shared" si="7"/>
        <v>0.02</v>
      </c>
    </row>
    <row r="14" spans="1:47">
      <c r="A14">
        <f t="shared" si="8"/>
        <v>2.1000000000000001E-2</v>
      </c>
      <c r="B14" s="35">
        <f t="shared" si="8"/>
        <v>48</v>
      </c>
      <c r="C14" s="35">
        <f t="shared" si="8"/>
        <v>1500</v>
      </c>
      <c r="D14" s="4"/>
      <c r="F14" s="2">
        <v>2</v>
      </c>
      <c r="G14" s="2">
        <v>2</v>
      </c>
      <c r="H14" s="4" t="str">
        <f t="shared" si="1"/>
        <v>2oo2</v>
      </c>
      <c r="I14" s="60">
        <f t="shared" si="9"/>
        <v>50</v>
      </c>
      <c r="J14" s="15">
        <f t="shared" si="10"/>
        <v>0.02</v>
      </c>
      <c r="K14" s="60">
        <f t="shared" si="11"/>
        <v>300</v>
      </c>
      <c r="L14" s="15">
        <f t="shared" si="12"/>
        <v>3.3333333333333335E-3</v>
      </c>
      <c r="M14" s="34">
        <f t="shared" si="13"/>
        <v>0.14285714285714285</v>
      </c>
      <c r="N14" s="60">
        <f t="shared" si="14"/>
        <v>10000</v>
      </c>
      <c r="O14" s="15">
        <f t="shared" si="15"/>
        <v>1E-4</v>
      </c>
      <c r="P14" s="34">
        <f t="shared" si="16"/>
        <v>0.995</v>
      </c>
      <c r="Q14" s="60">
        <f t="shared" si="17"/>
        <v>300</v>
      </c>
      <c r="R14" s="15">
        <f t="shared" si="18"/>
        <v>3.3333333333333335E-3</v>
      </c>
      <c r="S14" s="60">
        <f t="shared" si="19"/>
        <v>1</v>
      </c>
      <c r="T14" s="60">
        <f t="shared" si="19"/>
        <v>10</v>
      </c>
      <c r="U14" s="60">
        <f t="shared" si="19"/>
        <v>3</v>
      </c>
      <c r="V14" s="15">
        <f t="shared" si="20"/>
        <v>8.21917808219178E-3</v>
      </c>
      <c r="W14" s="60">
        <f t="shared" si="21"/>
        <v>3</v>
      </c>
      <c r="X14" s="15">
        <f t="shared" si="22"/>
        <v>8.21917808219178E-3</v>
      </c>
      <c r="Y14" s="74">
        <f t="shared" si="23"/>
        <v>0.1</v>
      </c>
      <c r="Z14" s="74">
        <f t="shared" si="23"/>
        <v>0.1</v>
      </c>
      <c r="AA14">
        <v>0</v>
      </c>
      <c r="AB14">
        <v>0</v>
      </c>
      <c r="AD14" s="14">
        <f t="shared" si="4"/>
        <v>2.0954794520547947E-2</v>
      </c>
      <c r="AE14" s="9">
        <f t="shared" si="5"/>
        <v>47.721775511538205</v>
      </c>
      <c r="AF14" s="9">
        <f t="shared" si="6"/>
        <v>1498.3579638752051</v>
      </c>
      <c r="AG14" s="9"/>
      <c r="AH14">
        <v>2</v>
      </c>
      <c r="AI14" s="14">
        <v>1.9900000000000001E-2</v>
      </c>
      <c r="AJ14" s="14">
        <v>0</v>
      </c>
      <c r="AK14" s="14">
        <v>1E-3</v>
      </c>
      <c r="AL14" s="14">
        <v>0</v>
      </c>
      <c r="AM14" s="72">
        <v>5.4794520547945207E-5</v>
      </c>
      <c r="AN14" s="72">
        <v>0</v>
      </c>
      <c r="AO14" s="21">
        <f t="shared" si="24"/>
        <v>2.0954794520547947E-2</v>
      </c>
      <c r="AQ14">
        <v>2</v>
      </c>
      <c r="AR14">
        <v>1</v>
      </c>
      <c r="AS14" s="14">
        <v>7.3059360730593617E-7</v>
      </c>
      <c r="AT14" s="14">
        <v>6.6666666666666675E-4</v>
      </c>
      <c r="AU14" s="28">
        <f t="shared" si="7"/>
        <v>6.6739726027397264E-4</v>
      </c>
    </row>
    <row r="15" spans="1:47">
      <c r="A15">
        <f t="shared" si="8"/>
        <v>1.9E-3</v>
      </c>
      <c r="B15" s="35">
        <f t="shared" si="8"/>
        <v>540</v>
      </c>
      <c r="C15" s="35">
        <f t="shared" si="8"/>
        <v>1000</v>
      </c>
      <c r="D15" s="4"/>
      <c r="F15" s="2">
        <v>2</v>
      </c>
      <c r="G15" s="2">
        <v>3</v>
      </c>
      <c r="H15" s="4" t="str">
        <f t="shared" si="1"/>
        <v>2oo3</v>
      </c>
      <c r="I15" s="60">
        <f t="shared" si="9"/>
        <v>50</v>
      </c>
      <c r="J15" s="15">
        <f t="shared" si="10"/>
        <v>0.02</v>
      </c>
      <c r="K15" s="60">
        <f t="shared" si="11"/>
        <v>300</v>
      </c>
      <c r="L15" s="15">
        <f t="shared" si="12"/>
        <v>3.3333333333333335E-3</v>
      </c>
      <c r="M15" s="34">
        <f t="shared" si="13"/>
        <v>0.14285714285714285</v>
      </c>
      <c r="N15" s="60">
        <f t="shared" si="14"/>
        <v>10000</v>
      </c>
      <c r="O15" s="15">
        <f t="shared" si="15"/>
        <v>1E-4</v>
      </c>
      <c r="P15" s="34">
        <f t="shared" si="16"/>
        <v>0.995</v>
      </c>
      <c r="Q15" s="60">
        <f t="shared" si="17"/>
        <v>300</v>
      </c>
      <c r="R15" s="15">
        <f t="shared" si="18"/>
        <v>3.3333333333333335E-3</v>
      </c>
      <c r="S15" s="60">
        <f t="shared" si="19"/>
        <v>1</v>
      </c>
      <c r="T15" s="60">
        <f t="shared" si="19"/>
        <v>10</v>
      </c>
      <c r="U15" s="60">
        <f t="shared" si="19"/>
        <v>3</v>
      </c>
      <c r="V15" s="15">
        <f t="shared" si="20"/>
        <v>8.21917808219178E-3</v>
      </c>
      <c r="W15" s="60">
        <f t="shared" si="21"/>
        <v>3</v>
      </c>
      <c r="X15" s="15">
        <f t="shared" si="22"/>
        <v>8.21917808219178E-3</v>
      </c>
      <c r="Y15" s="74">
        <f t="shared" si="23"/>
        <v>0.1</v>
      </c>
      <c r="Z15" s="74">
        <f t="shared" si="23"/>
        <v>0.1</v>
      </c>
      <c r="AA15">
        <v>0.15000000000000002</v>
      </c>
      <c r="AB15">
        <v>0.15000000000000002</v>
      </c>
      <c r="AD15" s="14">
        <f t="shared" si="4"/>
        <v>1.8584509409879904E-3</v>
      </c>
      <c r="AE15" s="9">
        <f t="shared" si="5"/>
        <v>538.08253849756159</v>
      </c>
      <c r="AF15" s="9">
        <f t="shared" si="6"/>
        <v>997.81301257517737</v>
      </c>
      <c r="AG15" s="9"/>
      <c r="AH15">
        <v>3</v>
      </c>
      <c r="AI15" s="14">
        <v>2.8611722499999998E-4</v>
      </c>
      <c r="AJ15" s="14">
        <v>1.4925000000000003E-3</v>
      </c>
      <c r="AK15" s="14">
        <v>7.2249999999999996E-7</v>
      </c>
      <c r="AL15" s="14">
        <v>7.5000000000000021E-5</v>
      </c>
      <c r="AM15" s="72">
        <v>1.6269468943516606E-9</v>
      </c>
      <c r="AN15" s="72">
        <v>4.1095890410958909E-6</v>
      </c>
      <c r="AO15" s="21">
        <f t="shared" si="24"/>
        <v>1.8584509409879904E-3</v>
      </c>
      <c r="AQ15">
        <v>6</v>
      </c>
      <c r="AR15">
        <v>1.5</v>
      </c>
      <c r="AS15" s="14">
        <v>2.1917808219178086E-6</v>
      </c>
      <c r="AT15" s="14">
        <v>1.0000000000000002E-3</v>
      </c>
      <c r="AU15" s="28">
        <f t="shared" si="7"/>
        <v>1.0021917808219181E-3</v>
      </c>
    </row>
    <row r="16" spans="1:47">
      <c r="A16">
        <f t="shared" si="8"/>
        <v>6.4000000000000005E-4</v>
      </c>
      <c r="B16" s="35">
        <f t="shared" si="8"/>
        <v>1600</v>
      </c>
      <c r="C16" s="35">
        <f t="shared" si="8"/>
        <v>850</v>
      </c>
      <c r="D16" s="4"/>
      <c r="F16" s="2">
        <v>2</v>
      </c>
      <c r="G16" s="2">
        <v>4</v>
      </c>
      <c r="H16" s="4" t="str">
        <f t="shared" si="1"/>
        <v>2oo4</v>
      </c>
      <c r="I16" s="60">
        <f t="shared" si="9"/>
        <v>50</v>
      </c>
      <c r="J16" s="15">
        <f t="shared" si="10"/>
        <v>0.02</v>
      </c>
      <c r="K16" s="60">
        <f t="shared" si="11"/>
        <v>300</v>
      </c>
      <c r="L16" s="15">
        <f t="shared" si="12"/>
        <v>3.3333333333333335E-3</v>
      </c>
      <c r="M16" s="34">
        <f t="shared" si="13"/>
        <v>0.14285714285714285</v>
      </c>
      <c r="N16" s="60">
        <f t="shared" si="14"/>
        <v>10000</v>
      </c>
      <c r="O16" s="15">
        <f t="shared" si="15"/>
        <v>1E-4</v>
      </c>
      <c r="P16" s="34">
        <f t="shared" si="16"/>
        <v>0.995</v>
      </c>
      <c r="Q16" s="60">
        <f t="shared" si="17"/>
        <v>300</v>
      </c>
      <c r="R16" s="15">
        <f t="shared" si="18"/>
        <v>3.3333333333333335E-3</v>
      </c>
      <c r="S16" s="60">
        <f t="shared" si="19"/>
        <v>1</v>
      </c>
      <c r="T16" s="60">
        <f t="shared" si="19"/>
        <v>10</v>
      </c>
      <c r="U16" s="60">
        <f t="shared" si="19"/>
        <v>3</v>
      </c>
      <c r="V16" s="15">
        <f t="shared" si="20"/>
        <v>8.21917808219178E-3</v>
      </c>
      <c r="W16" s="60">
        <f t="shared" si="21"/>
        <v>3</v>
      </c>
      <c r="X16" s="15">
        <f t="shared" si="22"/>
        <v>8.21917808219178E-3</v>
      </c>
      <c r="Y16" s="74">
        <f t="shared" si="23"/>
        <v>0.1</v>
      </c>
      <c r="Z16" s="74">
        <f t="shared" si="23"/>
        <v>0.1</v>
      </c>
      <c r="AA16">
        <v>0.06</v>
      </c>
      <c r="AB16">
        <v>0.06</v>
      </c>
      <c r="AD16" s="14">
        <f t="shared" si="4"/>
        <v>6.3519016570857696E-4</v>
      </c>
      <c r="AE16" s="9">
        <f t="shared" si="5"/>
        <v>1574.3316788988143</v>
      </c>
      <c r="AF16" s="9">
        <f t="shared" si="6"/>
        <v>853.93433673867264</v>
      </c>
      <c r="AG16" s="9"/>
      <c r="AH16">
        <v>4</v>
      </c>
      <c r="AI16" s="14">
        <v>6.5454994398159998E-6</v>
      </c>
      <c r="AJ16" s="14">
        <v>5.9699999999999998E-4</v>
      </c>
      <c r="AK16" s="14">
        <v>8.3058399999999997E-10</v>
      </c>
      <c r="AL16" s="14">
        <v>3.0000000000000001E-5</v>
      </c>
      <c r="AM16" s="72">
        <v>6.8322690268034552E-14</v>
      </c>
      <c r="AN16" s="72">
        <v>1.6438356164383561E-6</v>
      </c>
      <c r="AO16" s="21">
        <f t="shared" si="24"/>
        <v>6.3519016570857696E-4</v>
      </c>
      <c r="AQ16">
        <v>12</v>
      </c>
      <c r="AR16">
        <v>1.75</v>
      </c>
      <c r="AS16" s="14">
        <v>4.3835616438356172E-6</v>
      </c>
      <c r="AT16" s="14">
        <v>1.1666666666666668E-3</v>
      </c>
      <c r="AU16" s="28">
        <f t="shared" si="7"/>
        <v>1.1710502283105023E-3</v>
      </c>
    </row>
    <row r="17" spans="1:55">
      <c r="A17">
        <f t="shared" si="8"/>
        <v>3.1E-2</v>
      </c>
      <c r="B17" s="35">
        <f t="shared" si="8"/>
        <v>32</v>
      </c>
      <c r="C17" s="35">
        <f t="shared" si="8"/>
        <v>3000</v>
      </c>
      <c r="D17" s="4"/>
      <c r="F17" s="2">
        <v>3</v>
      </c>
      <c r="G17" s="2">
        <v>3</v>
      </c>
      <c r="H17" s="4" t="str">
        <f t="shared" si="1"/>
        <v>3oo3</v>
      </c>
      <c r="I17" s="60">
        <f t="shared" si="9"/>
        <v>50</v>
      </c>
      <c r="J17" s="15">
        <f t="shared" si="10"/>
        <v>0.02</v>
      </c>
      <c r="K17" s="60">
        <f t="shared" si="11"/>
        <v>300</v>
      </c>
      <c r="L17" s="15">
        <f t="shared" si="12"/>
        <v>3.3333333333333335E-3</v>
      </c>
      <c r="M17" s="34">
        <f t="shared" si="13"/>
        <v>0.14285714285714285</v>
      </c>
      <c r="N17" s="60">
        <f t="shared" si="14"/>
        <v>10000</v>
      </c>
      <c r="O17" s="15">
        <f t="shared" si="15"/>
        <v>1E-4</v>
      </c>
      <c r="P17" s="34">
        <f t="shared" si="16"/>
        <v>0.995</v>
      </c>
      <c r="Q17" s="60">
        <f t="shared" si="17"/>
        <v>300</v>
      </c>
      <c r="R17" s="15">
        <f t="shared" si="18"/>
        <v>3.3333333333333335E-3</v>
      </c>
      <c r="S17" s="60">
        <f t="shared" si="19"/>
        <v>1</v>
      </c>
      <c r="T17" s="60">
        <f t="shared" si="19"/>
        <v>10</v>
      </c>
      <c r="U17" s="60">
        <f t="shared" si="19"/>
        <v>3</v>
      </c>
      <c r="V17" s="15">
        <f t="shared" si="20"/>
        <v>8.21917808219178E-3</v>
      </c>
      <c r="W17" s="60">
        <f t="shared" si="21"/>
        <v>3</v>
      </c>
      <c r="X17" s="15">
        <f t="shared" si="22"/>
        <v>8.21917808219178E-3</v>
      </c>
      <c r="Y17" s="74">
        <f t="shared" si="23"/>
        <v>0.1</v>
      </c>
      <c r="Z17" s="74">
        <f t="shared" si="23"/>
        <v>0.1</v>
      </c>
      <c r="AA17">
        <v>0</v>
      </c>
      <c r="AB17">
        <v>0</v>
      </c>
      <c r="AD17" s="14">
        <f t="shared" si="4"/>
        <v>3.1432191780821919E-2</v>
      </c>
      <c r="AE17" s="9">
        <f t="shared" si="5"/>
        <v>31.814517007692139</v>
      </c>
      <c r="AF17" s="9">
        <f t="shared" si="6"/>
        <v>2999.9989191221753</v>
      </c>
      <c r="AG17" s="9"/>
      <c r="AH17">
        <v>3</v>
      </c>
      <c r="AI17" s="14">
        <v>2.9850000000000002E-2</v>
      </c>
      <c r="AJ17" s="14">
        <v>0</v>
      </c>
      <c r="AK17" s="14">
        <v>1.5E-3</v>
      </c>
      <c r="AL17" s="14">
        <v>0</v>
      </c>
      <c r="AM17" s="72">
        <v>8.2191780821917797E-5</v>
      </c>
      <c r="AN17" s="72">
        <v>0</v>
      </c>
      <c r="AO17" s="21">
        <f t="shared" si="24"/>
        <v>3.1432191780821919E-2</v>
      </c>
      <c r="AQ17">
        <v>6</v>
      </c>
      <c r="AR17">
        <v>0.5</v>
      </c>
      <c r="AS17" s="14">
        <v>1.2009757928316761E-10</v>
      </c>
      <c r="AT17" s="14">
        <v>3.3333333333333338E-4</v>
      </c>
      <c r="AU17" s="28">
        <f t="shared" si="7"/>
        <v>3.3333345343091266E-4</v>
      </c>
      <c r="BC17" s="11"/>
    </row>
    <row r="18" spans="1:55">
      <c r="A18">
        <f t="shared" si="8"/>
        <v>2.3999999999999998E-3</v>
      </c>
      <c r="B18" s="35">
        <f t="shared" si="8"/>
        <v>420</v>
      </c>
      <c r="C18" s="35">
        <f t="shared" si="8"/>
        <v>2500</v>
      </c>
      <c r="D18" s="4"/>
      <c r="F18" s="2">
        <v>3</v>
      </c>
      <c r="G18" s="2">
        <v>4</v>
      </c>
      <c r="H18" s="4" t="str">
        <f t="shared" si="1"/>
        <v>3oo4</v>
      </c>
      <c r="I18" s="60">
        <f t="shared" si="9"/>
        <v>50</v>
      </c>
      <c r="J18" s="15">
        <f t="shared" si="10"/>
        <v>0.02</v>
      </c>
      <c r="K18" s="60">
        <f t="shared" si="11"/>
        <v>300</v>
      </c>
      <c r="L18" s="15">
        <f t="shared" si="12"/>
        <v>3.3333333333333335E-3</v>
      </c>
      <c r="M18" s="34">
        <f t="shared" si="13"/>
        <v>0.14285714285714285</v>
      </c>
      <c r="N18" s="60">
        <f t="shared" si="14"/>
        <v>10000</v>
      </c>
      <c r="O18" s="15">
        <f t="shared" si="15"/>
        <v>1E-4</v>
      </c>
      <c r="P18" s="34">
        <f t="shared" si="16"/>
        <v>0.995</v>
      </c>
      <c r="Q18" s="60">
        <f t="shared" si="17"/>
        <v>300</v>
      </c>
      <c r="R18" s="15">
        <f t="shared" si="18"/>
        <v>3.3333333333333335E-3</v>
      </c>
      <c r="S18" s="60">
        <f t="shared" si="19"/>
        <v>1</v>
      </c>
      <c r="T18" s="60">
        <f t="shared" si="19"/>
        <v>10</v>
      </c>
      <c r="U18" s="60">
        <f t="shared" si="19"/>
        <v>3</v>
      </c>
      <c r="V18" s="15">
        <f t="shared" si="20"/>
        <v>8.21917808219178E-3</v>
      </c>
      <c r="W18" s="60">
        <f t="shared" si="21"/>
        <v>3</v>
      </c>
      <c r="X18" s="15">
        <f t="shared" si="22"/>
        <v>8.21917808219178E-3</v>
      </c>
      <c r="Y18" s="74">
        <f t="shared" si="23"/>
        <v>0.1</v>
      </c>
      <c r="Z18" s="74">
        <f t="shared" si="23"/>
        <v>0.1</v>
      </c>
      <c r="AA18">
        <v>0.17500000000000002</v>
      </c>
      <c r="AB18">
        <v>0.17500000000000002</v>
      </c>
      <c r="AD18" s="14">
        <f t="shared" si="4"/>
        <v>2.3739774483510041E-3</v>
      </c>
      <c r="AE18" s="9">
        <f t="shared" si="5"/>
        <v>421.23399305861693</v>
      </c>
      <c r="AF18" s="9">
        <f t="shared" si="6"/>
        <v>2499.9969975641234</v>
      </c>
      <c r="AG18" s="9"/>
      <c r="AH18">
        <v>6</v>
      </c>
      <c r="AI18" s="14">
        <v>5.3906861250000012E-4</v>
      </c>
      <c r="AJ18" s="14">
        <v>1.7412500000000002E-3</v>
      </c>
      <c r="AK18" s="14">
        <v>1.3612499999999999E-6</v>
      </c>
      <c r="AL18" s="14">
        <v>8.7500000000000013E-5</v>
      </c>
      <c r="AM18" s="72">
        <v>3.0653030587352215E-9</v>
      </c>
      <c r="AN18" s="72">
        <v>4.7945205479452054E-6</v>
      </c>
      <c r="AO18" s="21">
        <f t="shared" si="24"/>
        <v>2.3739774483510041E-3</v>
      </c>
      <c r="AQ18">
        <v>24</v>
      </c>
      <c r="AR18">
        <v>0.6</v>
      </c>
      <c r="AS18" s="14">
        <v>4.8039031713267044E-10</v>
      </c>
      <c r="AT18" s="14">
        <v>4.0000000000000002E-4</v>
      </c>
      <c r="AU18" s="28">
        <f t="shared" si="7"/>
        <v>4.0000048039031717E-4</v>
      </c>
    </row>
    <row r="19" spans="1:55" ht="15.75" thickBot="1">
      <c r="B19" s="35"/>
      <c r="C19" s="35"/>
      <c r="D19" s="40" t="s">
        <v>81</v>
      </c>
      <c r="Y19" s="74"/>
      <c r="Z19" s="74"/>
      <c r="AA19">
        <v>0</v>
      </c>
      <c r="AB19">
        <v>0</v>
      </c>
      <c r="AD19" s="14"/>
      <c r="AE19" s="9"/>
      <c r="AF19" s="9"/>
      <c r="AG19" s="47"/>
      <c r="AH19" s="48" t="e">
        <v>#NUM!</v>
      </c>
      <c r="AI19" s="49" t="e">
        <v>#NUM!</v>
      </c>
      <c r="AJ19" s="49">
        <v>0</v>
      </c>
      <c r="AK19" s="49" t="e">
        <v>#NUM!</v>
      </c>
      <c r="AL19" s="49">
        <v>0</v>
      </c>
      <c r="AM19" s="73" t="e">
        <v>#NUM!</v>
      </c>
      <c r="AN19" s="73">
        <v>0</v>
      </c>
      <c r="AO19" s="50"/>
      <c r="AP19" s="48"/>
      <c r="AQ19" s="48">
        <v>1</v>
      </c>
      <c r="AR19" s="48">
        <v>0</v>
      </c>
      <c r="AS19" s="49" t="e">
        <v>#NUM!</v>
      </c>
      <c r="AT19" s="49">
        <v>0</v>
      </c>
      <c r="AU19" s="52"/>
      <c r="AV19" s="48"/>
      <c r="AW19" s="48"/>
    </row>
    <row r="20" spans="1:55">
      <c r="A20">
        <f t="shared" ref="A20:C27" si="25">ROUND(AD20,SigFigs-1-INT(LOG10(AD20)))</f>
        <v>5.4999999999999997E-3</v>
      </c>
      <c r="B20" s="35">
        <f t="shared" si="25"/>
        <v>180</v>
      </c>
      <c r="C20" s="35">
        <f t="shared" si="25"/>
        <v>150</v>
      </c>
      <c r="D20" s="41">
        <f>AE20/AE11</f>
        <v>1.9128423158684509</v>
      </c>
      <c r="E20" s="42">
        <f t="shared" ref="E20:E27" si="26">AF20/AF11</f>
        <v>1</v>
      </c>
      <c r="F20" s="74">
        <f>F11</f>
        <v>1</v>
      </c>
      <c r="G20" s="74">
        <f t="shared" ref="G20:G27" si="27">G11</f>
        <v>1</v>
      </c>
      <c r="H20" s="4" t="str">
        <f t="shared" ref="H20:H27" si="28">F20&amp;"oo"&amp;G20</f>
        <v>1oo1</v>
      </c>
      <c r="I20" s="33">
        <v>100</v>
      </c>
      <c r="J20" s="15">
        <f t="shared" ref="J20:J27" si="29">1/I20</f>
        <v>0.01</v>
      </c>
      <c r="K20" s="33">
        <v>300</v>
      </c>
      <c r="L20" s="15">
        <f t="shared" ref="L20:L27" si="30">1/K20</f>
        <v>3.3333333333333335E-3</v>
      </c>
      <c r="M20" s="34">
        <f t="shared" ref="M20:M27" si="31">λDD/(λDD+λDU)</f>
        <v>0.25</v>
      </c>
      <c r="N20" s="33">
        <v>10000</v>
      </c>
      <c r="O20" s="15">
        <f t="shared" ref="O20:O27" si="32">1/N20</f>
        <v>1E-4</v>
      </c>
      <c r="P20" s="34">
        <f t="shared" ref="P20:P27" si="33">1-λDN/λDU</f>
        <v>0.99</v>
      </c>
      <c r="Q20" s="33">
        <v>300</v>
      </c>
      <c r="R20" s="15">
        <f t="shared" ref="R20:R27" si="34">1/Q20</f>
        <v>3.3333333333333335E-3</v>
      </c>
      <c r="S20" s="2">
        <v>1</v>
      </c>
      <c r="T20" s="2">
        <v>10</v>
      </c>
      <c r="U20" s="2">
        <v>3</v>
      </c>
      <c r="V20" s="15">
        <f t="shared" ref="V20:V27" si="35">U20/365</f>
        <v>8.21917808219178E-3</v>
      </c>
      <c r="W20" s="2">
        <v>3</v>
      </c>
      <c r="X20" s="15">
        <f t="shared" ref="X20:X27" si="36">W20/365</f>
        <v>8.21917808219178E-3</v>
      </c>
      <c r="Y20" s="2">
        <f>Y$11</f>
        <v>0.1</v>
      </c>
      <c r="Z20" s="2">
        <f>Z$11</f>
        <v>0.1</v>
      </c>
      <c r="AA20">
        <v>0</v>
      </c>
      <c r="AB20">
        <v>0</v>
      </c>
      <c r="AD20" s="14">
        <f t="shared" ref="AD20:AD27" si="37">AO20</f>
        <v>5.4773972602739727E-3</v>
      </c>
      <c r="AE20" s="9">
        <f t="shared" ref="AE20:AE27" si="38">1/AO20</f>
        <v>182.56846317369013</v>
      </c>
      <c r="AF20" s="9">
        <f t="shared" ref="AF20:AF27" si="39">1/AU20</f>
        <v>150</v>
      </c>
      <c r="AG20" s="9"/>
      <c r="AH20">
        <v>1</v>
      </c>
      <c r="AI20" s="14">
        <v>4.9500000000000004E-3</v>
      </c>
      <c r="AJ20" s="14">
        <v>0</v>
      </c>
      <c r="AK20" s="14">
        <v>5.0000000000000001E-4</v>
      </c>
      <c r="AL20" s="14">
        <v>0</v>
      </c>
      <c r="AM20" s="72">
        <v>2.7397260273972603E-5</v>
      </c>
      <c r="AN20" s="72">
        <v>0</v>
      </c>
      <c r="AO20" s="21">
        <f t="shared" si="24"/>
        <v>5.4773972602739727E-3</v>
      </c>
      <c r="AQ20">
        <v>1</v>
      </c>
      <c r="AR20">
        <v>0</v>
      </c>
      <c r="AS20" s="14">
        <v>6.6666666666666671E-3</v>
      </c>
      <c r="AT20" s="14">
        <v>0</v>
      </c>
      <c r="AU20" s="28">
        <f t="shared" si="7"/>
        <v>6.6666666666666671E-3</v>
      </c>
    </row>
    <row r="21" spans="1:55">
      <c r="A21">
        <f t="shared" si="25"/>
        <v>5.6999999999999998E-4</v>
      </c>
      <c r="B21" s="35">
        <f t="shared" si="25"/>
        <v>1700</v>
      </c>
      <c r="C21" s="35">
        <f t="shared" si="25"/>
        <v>75</v>
      </c>
      <c r="D21" s="43">
        <f t="shared" ref="D21:D27" si="40">AE21/AE12</f>
        <v>2.0104216658120535</v>
      </c>
      <c r="E21" s="44">
        <f t="shared" si="26"/>
        <v>1</v>
      </c>
      <c r="F21" s="74">
        <f t="shared" ref="F21" si="41">F12</f>
        <v>1</v>
      </c>
      <c r="G21" s="74">
        <f t="shared" si="27"/>
        <v>2</v>
      </c>
      <c r="H21" s="4" t="str">
        <f t="shared" si="28"/>
        <v>1oo2</v>
      </c>
      <c r="I21" s="60">
        <f t="shared" ref="I21:K27" si="42">I20</f>
        <v>100</v>
      </c>
      <c r="J21" s="15">
        <f t="shared" si="29"/>
        <v>0.01</v>
      </c>
      <c r="K21" s="60">
        <f t="shared" si="42"/>
        <v>300</v>
      </c>
      <c r="L21" s="15">
        <f t="shared" si="30"/>
        <v>3.3333333333333335E-3</v>
      </c>
      <c r="M21" s="34">
        <f t="shared" si="31"/>
        <v>0.25</v>
      </c>
      <c r="N21" s="60">
        <f t="shared" ref="N21:N27" si="43">N20</f>
        <v>10000</v>
      </c>
      <c r="O21" s="15">
        <f t="shared" si="32"/>
        <v>1E-4</v>
      </c>
      <c r="P21" s="34">
        <f t="shared" si="33"/>
        <v>0.99</v>
      </c>
      <c r="Q21" s="60">
        <f t="shared" ref="Q21:Q27" si="44">Q20</f>
        <v>300</v>
      </c>
      <c r="R21" s="15">
        <f t="shared" si="34"/>
        <v>3.3333333333333335E-3</v>
      </c>
      <c r="S21" s="60">
        <f t="shared" ref="S21:U27" si="45">S20</f>
        <v>1</v>
      </c>
      <c r="T21" s="60">
        <f t="shared" si="45"/>
        <v>10</v>
      </c>
      <c r="U21" s="60">
        <f t="shared" si="45"/>
        <v>3</v>
      </c>
      <c r="V21" s="15">
        <f t="shared" si="35"/>
        <v>8.21917808219178E-3</v>
      </c>
      <c r="W21" s="60">
        <f t="shared" ref="W21:W27" si="46">W20</f>
        <v>3</v>
      </c>
      <c r="X21" s="15">
        <f t="shared" si="36"/>
        <v>8.21917808219178E-3</v>
      </c>
      <c r="Y21" s="74">
        <f t="shared" ref="Y21:Y27" si="47">Y20</f>
        <v>0.1</v>
      </c>
      <c r="Z21" s="74">
        <f t="shared" ref="Z21:Z27" si="48">Z20</f>
        <v>0.1</v>
      </c>
      <c r="AA21">
        <v>0.1</v>
      </c>
      <c r="AB21">
        <v>0.1</v>
      </c>
      <c r="AD21" s="14">
        <f t="shared" si="37"/>
        <v>5.7447303402139251E-4</v>
      </c>
      <c r="AE21" s="9">
        <f t="shared" si="38"/>
        <v>1740.7257447749262</v>
      </c>
      <c r="AF21" s="9">
        <f t="shared" si="39"/>
        <v>75</v>
      </c>
      <c r="AG21" s="9"/>
      <c r="AH21">
        <v>1</v>
      </c>
      <c r="AI21" s="14">
        <v>2.646270000000001E-5</v>
      </c>
      <c r="AJ21" s="14">
        <v>4.9500000000000011E-4</v>
      </c>
      <c r="AK21" s="14">
        <v>2.7000000000000006E-7</v>
      </c>
      <c r="AL21" s="14">
        <v>5.0000000000000002E-5</v>
      </c>
      <c r="AM21" s="72">
        <v>6.0799399512103575E-10</v>
      </c>
      <c r="AN21" s="72">
        <v>2.7397260273972604E-6</v>
      </c>
      <c r="AO21" s="21">
        <f t="shared" ref="AO21:AO27" si="49">SUM(AI21:AN21)</f>
        <v>5.7447303402139251E-4</v>
      </c>
      <c r="AQ21">
        <v>2</v>
      </c>
      <c r="AR21">
        <v>0</v>
      </c>
      <c r="AS21" s="14">
        <v>1.3333333333333334E-2</v>
      </c>
      <c r="AT21" s="14">
        <v>0</v>
      </c>
      <c r="AU21" s="28">
        <f t="shared" si="7"/>
        <v>1.3333333333333334E-2</v>
      </c>
    </row>
    <row r="22" spans="1:55">
      <c r="A22">
        <f t="shared" si="25"/>
        <v>2.7E-4</v>
      </c>
      <c r="B22" s="35">
        <f t="shared" si="25"/>
        <v>3600</v>
      </c>
      <c r="C22" s="35">
        <f t="shared" si="25"/>
        <v>50</v>
      </c>
      <c r="D22" s="43">
        <f t="shared" si="40"/>
        <v>1.9175531390359986</v>
      </c>
      <c r="E22" s="44">
        <f t="shared" si="26"/>
        <v>1</v>
      </c>
      <c r="F22" s="74">
        <f t="shared" ref="F22" si="50">F13</f>
        <v>1</v>
      </c>
      <c r="G22" s="74">
        <f t="shared" si="27"/>
        <v>3</v>
      </c>
      <c r="H22" s="4" t="str">
        <f t="shared" si="28"/>
        <v>1oo3</v>
      </c>
      <c r="I22" s="60">
        <f t="shared" si="42"/>
        <v>100</v>
      </c>
      <c r="J22" s="15">
        <f t="shared" si="29"/>
        <v>0.01</v>
      </c>
      <c r="K22" s="60">
        <f t="shared" si="42"/>
        <v>300</v>
      </c>
      <c r="L22" s="15">
        <f t="shared" si="30"/>
        <v>3.3333333333333335E-3</v>
      </c>
      <c r="M22" s="34">
        <f t="shared" si="31"/>
        <v>0.25</v>
      </c>
      <c r="N22" s="60">
        <f t="shared" si="43"/>
        <v>10000</v>
      </c>
      <c r="O22" s="15">
        <f t="shared" si="32"/>
        <v>1E-4</v>
      </c>
      <c r="P22" s="34">
        <f t="shared" si="33"/>
        <v>0.99</v>
      </c>
      <c r="Q22" s="60">
        <f t="shared" si="44"/>
        <v>300</v>
      </c>
      <c r="R22" s="15">
        <f t="shared" si="34"/>
        <v>3.3333333333333335E-3</v>
      </c>
      <c r="S22" s="60">
        <f t="shared" si="45"/>
        <v>1</v>
      </c>
      <c r="T22" s="60">
        <f t="shared" si="45"/>
        <v>10</v>
      </c>
      <c r="U22" s="60">
        <f t="shared" si="45"/>
        <v>3</v>
      </c>
      <c r="V22" s="15">
        <f t="shared" si="35"/>
        <v>8.21917808219178E-3</v>
      </c>
      <c r="W22" s="60">
        <f t="shared" si="46"/>
        <v>3</v>
      </c>
      <c r="X22" s="15">
        <f t="shared" si="36"/>
        <v>8.21917808219178E-3</v>
      </c>
      <c r="Y22" s="74">
        <f t="shared" si="47"/>
        <v>0.1</v>
      </c>
      <c r="Z22" s="74">
        <f t="shared" si="48"/>
        <v>0.1</v>
      </c>
      <c r="AA22">
        <v>0.05</v>
      </c>
      <c r="AB22">
        <v>0.05</v>
      </c>
      <c r="AD22" s="14">
        <f t="shared" si="37"/>
        <v>2.7407805490136153E-4</v>
      </c>
      <c r="AE22" s="9">
        <f t="shared" si="38"/>
        <v>3648.5956541098917</v>
      </c>
      <c r="AF22" s="9">
        <f t="shared" si="39"/>
        <v>50</v>
      </c>
      <c r="AG22" s="9"/>
      <c r="AH22">
        <v>1</v>
      </c>
      <c r="AI22" s="14">
        <v>2.0797752628125E-7</v>
      </c>
      <c r="AJ22" s="14">
        <v>2.4750000000000005E-4</v>
      </c>
      <c r="AK22" s="14">
        <v>2.1434375000000001E-10</v>
      </c>
      <c r="AL22" s="14">
        <v>2.5000000000000001E-5</v>
      </c>
      <c r="AM22" s="72">
        <v>1.7631620211970171E-14</v>
      </c>
      <c r="AN22" s="72">
        <v>1.3698630136986302E-6</v>
      </c>
      <c r="AO22" s="21">
        <f t="shared" si="49"/>
        <v>2.7407805490136153E-4</v>
      </c>
      <c r="AQ22">
        <v>3</v>
      </c>
      <c r="AR22">
        <v>0</v>
      </c>
      <c r="AS22" s="14">
        <v>0.02</v>
      </c>
      <c r="AT22" s="14">
        <v>0</v>
      </c>
      <c r="AU22" s="28">
        <f t="shared" si="7"/>
        <v>0.02</v>
      </c>
    </row>
    <row r="23" spans="1:55">
      <c r="A23">
        <f t="shared" si="25"/>
        <v>1.0999999999999999E-2</v>
      </c>
      <c r="B23" s="35">
        <f t="shared" si="25"/>
        <v>91</v>
      </c>
      <c r="C23" s="35">
        <f t="shared" si="25"/>
        <v>1500</v>
      </c>
      <c r="D23" s="43">
        <f t="shared" si="40"/>
        <v>1.9128423158684509</v>
      </c>
      <c r="E23" s="44">
        <f t="shared" si="26"/>
        <v>1</v>
      </c>
      <c r="F23" s="74">
        <f t="shared" ref="F23" si="51">F14</f>
        <v>2</v>
      </c>
      <c r="G23" s="74">
        <f t="shared" si="27"/>
        <v>2</v>
      </c>
      <c r="H23" s="4" t="str">
        <f t="shared" si="28"/>
        <v>2oo2</v>
      </c>
      <c r="I23" s="60">
        <f t="shared" si="42"/>
        <v>100</v>
      </c>
      <c r="J23" s="15">
        <f t="shared" si="29"/>
        <v>0.01</v>
      </c>
      <c r="K23" s="60">
        <f t="shared" si="42"/>
        <v>300</v>
      </c>
      <c r="L23" s="15">
        <f t="shared" si="30"/>
        <v>3.3333333333333335E-3</v>
      </c>
      <c r="M23" s="34">
        <f t="shared" si="31"/>
        <v>0.25</v>
      </c>
      <c r="N23" s="60">
        <f t="shared" si="43"/>
        <v>10000</v>
      </c>
      <c r="O23" s="15">
        <f t="shared" si="32"/>
        <v>1E-4</v>
      </c>
      <c r="P23" s="34">
        <f t="shared" si="33"/>
        <v>0.99</v>
      </c>
      <c r="Q23" s="60">
        <f t="shared" si="44"/>
        <v>300</v>
      </c>
      <c r="R23" s="15">
        <f t="shared" si="34"/>
        <v>3.3333333333333335E-3</v>
      </c>
      <c r="S23" s="60">
        <f t="shared" si="45"/>
        <v>1</v>
      </c>
      <c r="T23" s="60">
        <f t="shared" si="45"/>
        <v>10</v>
      </c>
      <c r="U23" s="60">
        <f t="shared" si="45"/>
        <v>3</v>
      </c>
      <c r="V23" s="15">
        <f t="shared" si="35"/>
        <v>8.21917808219178E-3</v>
      </c>
      <c r="W23" s="60">
        <f t="shared" si="46"/>
        <v>3</v>
      </c>
      <c r="X23" s="15">
        <f t="shared" si="36"/>
        <v>8.21917808219178E-3</v>
      </c>
      <c r="Y23" s="74">
        <f t="shared" si="47"/>
        <v>0.1</v>
      </c>
      <c r="Z23" s="74">
        <f t="shared" si="48"/>
        <v>0.1</v>
      </c>
      <c r="AA23">
        <v>0</v>
      </c>
      <c r="AB23">
        <v>0</v>
      </c>
      <c r="AD23" s="14">
        <f t="shared" si="37"/>
        <v>1.0954794520547945E-2</v>
      </c>
      <c r="AE23" s="9">
        <f t="shared" si="38"/>
        <v>91.284231586845067</v>
      </c>
      <c r="AF23" s="9">
        <f t="shared" si="39"/>
        <v>1498.3579638752051</v>
      </c>
      <c r="AG23" s="9"/>
      <c r="AH23">
        <v>2</v>
      </c>
      <c r="AI23" s="14">
        <v>9.9000000000000008E-3</v>
      </c>
      <c r="AJ23" s="14">
        <v>0</v>
      </c>
      <c r="AK23" s="14">
        <v>1E-3</v>
      </c>
      <c r="AL23" s="14">
        <v>0</v>
      </c>
      <c r="AM23" s="72">
        <v>5.4794520547945207E-5</v>
      </c>
      <c r="AN23" s="72">
        <v>0</v>
      </c>
      <c r="AO23" s="21">
        <f t="shared" si="49"/>
        <v>1.0954794520547945E-2</v>
      </c>
      <c r="AQ23">
        <v>2</v>
      </c>
      <c r="AR23">
        <v>1</v>
      </c>
      <c r="AS23" s="14">
        <v>7.3059360730593617E-7</v>
      </c>
      <c r="AT23" s="14">
        <v>6.6666666666666675E-4</v>
      </c>
      <c r="AU23" s="28">
        <f t="shared" si="7"/>
        <v>6.6739726027397264E-4</v>
      </c>
    </row>
    <row r="24" spans="1:55">
      <c r="A24">
        <f t="shared" si="25"/>
        <v>8.8999999999999995E-4</v>
      </c>
      <c r="B24" s="35">
        <f t="shared" si="25"/>
        <v>1100</v>
      </c>
      <c r="C24" s="35">
        <f t="shared" si="25"/>
        <v>1000</v>
      </c>
      <c r="D24" s="43">
        <f t="shared" si="40"/>
        <v>2.0807920136010334</v>
      </c>
      <c r="E24" s="44">
        <f t="shared" si="26"/>
        <v>1</v>
      </c>
      <c r="F24" s="74">
        <f t="shared" ref="F24" si="52">F15</f>
        <v>2</v>
      </c>
      <c r="G24" s="74">
        <f t="shared" si="27"/>
        <v>3</v>
      </c>
      <c r="H24" s="4" t="str">
        <f t="shared" si="28"/>
        <v>2oo3</v>
      </c>
      <c r="I24" s="60">
        <f t="shared" si="42"/>
        <v>100</v>
      </c>
      <c r="J24" s="15">
        <f t="shared" si="29"/>
        <v>0.01</v>
      </c>
      <c r="K24" s="60">
        <f t="shared" si="42"/>
        <v>300</v>
      </c>
      <c r="L24" s="15">
        <f t="shared" si="30"/>
        <v>3.3333333333333335E-3</v>
      </c>
      <c r="M24" s="34">
        <f t="shared" si="31"/>
        <v>0.25</v>
      </c>
      <c r="N24" s="60">
        <f t="shared" si="43"/>
        <v>10000</v>
      </c>
      <c r="O24" s="15">
        <f t="shared" si="32"/>
        <v>1E-4</v>
      </c>
      <c r="P24" s="34">
        <f t="shared" si="33"/>
        <v>0.99</v>
      </c>
      <c r="Q24" s="60">
        <f t="shared" si="44"/>
        <v>300</v>
      </c>
      <c r="R24" s="15">
        <f t="shared" si="34"/>
        <v>3.3333333333333335E-3</v>
      </c>
      <c r="S24" s="60">
        <f t="shared" si="45"/>
        <v>1</v>
      </c>
      <c r="T24" s="60">
        <f t="shared" si="45"/>
        <v>10</v>
      </c>
      <c r="U24" s="60">
        <f t="shared" si="45"/>
        <v>3</v>
      </c>
      <c r="V24" s="15">
        <f t="shared" si="35"/>
        <v>8.21917808219178E-3</v>
      </c>
      <c r="W24" s="60">
        <f t="shared" si="46"/>
        <v>3</v>
      </c>
      <c r="X24" s="15">
        <f t="shared" si="36"/>
        <v>8.21917808219178E-3</v>
      </c>
      <c r="Y24" s="74">
        <f t="shared" si="47"/>
        <v>0.1</v>
      </c>
      <c r="Z24" s="74">
        <f t="shared" si="48"/>
        <v>0.1</v>
      </c>
      <c r="AA24">
        <v>0.15000000000000002</v>
      </c>
      <c r="AB24">
        <v>0.15000000000000002</v>
      </c>
      <c r="AD24" s="14">
        <f t="shared" si="37"/>
        <v>8.9314594098799057E-4</v>
      </c>
      <c r="AE24" s="9">
        <f t="shared" si="38"/>
        <v>1119.6378487638967</v>
      </c>
      <c r="AF24" s="9">
        <f t="shared" si="39"/>
        <v>997.81301257517737</v>
      </c>
      <c r="AG24" s="9"/>
      <c r="AH24">
        <v>3</v>
      </c>
      <c r="AI24" s="14">
        <v>7.0812225000000008E-5</v>
      </c>
      <c r="AJ24" s="14">
        <v>7.4250000000000021E-4</v>
      </c>
      <c r="AK24" s="14">
        <v>7.2249999999999996E-7</v>
      </c>
      <c r="AL24" s="14">
        <v>7.5000000000000021E-5</v>
      </c>
      <c r="AM24" s="72">
        <v>1.6269468943516606E-9</v>
      </c>
      <c r="AN24" s="72">
        <v>4.1095890410958909E-6</v>
      </c>
      <c r="AO24" s="21">
        <f t="shared" si="49"/>
        <v>8.9314594098799057E-4</v>
      </c>
      <c r="AQ24">
        <v>6</v>
      </c>
      <c r="AR24">
        <v>1.5</v>
      </c>
      <c r="AS24" s="14">
        <v>2.1917808219178086E-6</v>
      </c>
      <c r="AT24" s="14">
        <v>1.0000000000000002E-3</v>
      </c>
      <c r="AU24" s="28">
        <f t="shared" si="7"/>
        <v>1.0021917808219181E-3</v>
      </c>
    </row>
    <row r="25" spans="1:55">
      <c r="A25">
        <f t="shared" si="25"/>
        <v>3.3E-4</v>
      </c>
      <c r="B25" s="35">
        <f t="shared" si="25"/>
        <v>3000</v>
      </c>
      <c r="C25" s="35">
        <f t="shared" si="25"/>
        <v>850</v>
      </c>
      <c r="D25" s="43">
        <f t="shared" si="40"/>
        <v>1.9280286700375957</v>
      </c>
      <c r="E25" s="44">
        <f t="shared" si="26"/>
        <v>1</v>
      </c>
      <c r="F25" s="74">
        <f t="shared" ref="F25" si="53">F16</f>
        <v>2</v>
      </c>
      <c r="G25" s="74">
        <f t="shared" si="27"/>
        <v>4</v>
      </c>
      <c r="H25" s="4" t="str">
        <f t="shared" si="28"/>
        <v>2oo4</v>
      </c>
      <c r="I25" s="60">
        <f t="shared" si="42"/>
        <v>100</v>
      </c>
      <c r="J25" s="15">
        <f t="shared" si="29"/>
        <v>0.01</v>
      </c>
      <c r="K25" s="60">
        <f t="shared" si="42"/>
        <v>300</v>
      </c>
      <c r="L25" s="15">
        <f t="shared" si="30"/>
        <v>3.3333333333333335E-3</v>
      </c>
      <c r="M25" s="34">
        <f t="shared" si="31"/>
        <v>0.25</v>
      </c>
      <c r="N25" s="60">
        <f t="shared" si="43"/>
        <v>10000</v>
      </c>
      <c r="O25" s="15">
        <f t="shared" si="32"/>
        <v>1E-4</v>
      </c>
      <c r="P25" s="34">
        <f t="shared" si="33"/>
        <v>0.99</v>
      </c>
      <c r="Q25" s="60">
        <f t="shared" si="44"/>
        <v>300</v>
      </c>
      <c r="R25" s="15">
        <f t="shared" si="34"/>
        <v>3.3333333333333335E-3</v>
      </c>
      <c r="S25" s="60">
        <f t="shared" si="45"/>
        <v>1</v>
      </c>
      <c r="T25" s="60">
        <f t="shared" si="45"/>
        <v>10</v>
      </c>
      <c r="U25" s="60">
        <f t="shared" si="45"/>
        <v>3</v>
      </c>
      <c r="V25" s="15">
        <f t="shared" si="35"/>
        <v>8.21917808219178E-3</v>
      </c>
      <c r="W25" s="60">
        <f t="shared" si="46"/>
        <v>3</v>
      </c>
      <c r="X25" s="15">
        <f t="shared" si="36"/>
        <v>8.21917808219178E-3</v>
      </c>
      <c r="Y25" s="74">
        <f t="shared" si="47"/>
        <v>0.1</v>
      </c>
      <c r="Z25" s="74">
        <f t="shared" si="48"/>
        <v>0.1</v>
      </c>
      <c r="AA25">
        <v>0.06</v>
      </c>
      <c r="AB25">
        <v>0.06</v>
      </c>
      <c r="AD25" s="14">
        <f t="shared" si="37"/>
        <v>3.294505810933771E-4</v>
      </c>
      <c r="AE25" s="9">
        <f t="shared" si="38"/>
        <v>3035.3566130653362</v>
      </c>
      <c r="AF25" s="9">
        <f t="shared" si="39"/>
        <v>853.93433673867264</v>
      </c>
      <c r="AG25" s="9"/>
      <c r="AH25">
        <v>4</v>
      </c>
      <c r="AI25" s="14">
        <v>8.0591482461600002E-7</v>
      </c>
      <c r="AJ25" s="14">
        <v>2.9700000000000001E-4</v>
      </c>
      <c r="AK25" s="14">
        <v>8.3058399999999997E-10</v>
      </c>
      <c r="AL25" s="14">
        <v>3.0000000000000001E-5</v>
      </c>
      <c r="AM25" s="72">
        <v>6.8322690268034552E-14</v>
      </c>
      <c r="AN25" s="72">
        <v>1.6438356164383561E-6</v>
      </c>
      <c r="AO25" s="21">
        <f t="shared" si="49"/>
        <v>3.294505810933771E-4</v>
      </c>
      <c r="AQ25">
        <v>12</v>
      </c>
      <c r="AR25">
        <v>1.75</v>
      </c>
      <c r="AS25" s="14">
        <v>4.3835616438356172E-6</v>
      </c>
      <c r="AT25" s="14">
        <v>1.1666666666666668E-3</v>
      </c>
      <c r="AU25" s="28">
        <f t="shared" si="7"/>
        <v>1.1710502283105023E-3</v>
      </c>
    </row>
    <row r="26" spans="1:55">
      <c r="A26">
        <f t="shared" si="25"/>
        <v>1.6E-2</v>
      </c>
      <c r="B26" s="35">
        <f t="shared" si="25"/>
        <v>61</v>
      </c>
      <c r="C26" s="35">
        <f t="shared" si="25"/>
        <v>3000</v>
      </c>
      <c r="D26" s="43">
        <f t="shared" si="40"/>
        <v>1.9128423158684504</v>
      </c>
      <c r="E26" s="44">
        <f t="shared" si="26"/>
        <v>1</v>
      </c>
      <c r="F26" s="74">
        <f t="shared" ref="F26" si="54">F17</f>
        <v>3</v>
      </c>
      <c r="G26" s="74">
        <f t="shared" si="27"/>
        <v>3</v>
      </c>
      <c r="H26" s="4" t="str">
        <f t="shared" si="28"/>
        <v>3oo3</v>
      </c>
      <c r="I26" s="60">
        <f t="shared" si="42"/>
        <v>100</v>
      </c>
      <c r="J26" s="15">
        <f t="shared" si="29"/>
        <v>0.01</v>
      </c>
      <c r="K26" s="60">
        <f t="shared" si="42"/>
        <v>300</v>
      </c>
      <c r="L26" s="15">
        <f t="shared" si="30"/>
        <v>3.3333333333333335E-3</v>
      </c>
      <c r="M26" s="34">
        <f t="shared" si="31"/>
        <v>0.25</v>
      </c>
      <c r="N26" s="60">
        <f t="shared" si="43"/>
        <v>10000</v>
      </c>
      <c r="O26" s="15">
        <f t="shared" si="32"/>
        <v>1E-4</v>
      </c>
      <c r="P26" s="34">
        <f t="shared" si="33"/>
        <v>0.99</v>
      </c>
      <c r="Q26" s="60">
        <f t="shared" si="44"/>
        <v>300</v>
      </c>
      <c r="R26" s="15">
        <f t="shared" si="34"/>
        <v>3.3333333333333335E-3</v>
      </c>
      <c r="S26" s="60">
        <f t="shared" si="45"/>
        <v>1</v>
      </c>
      <c r="T26" s="60">
        <f t="shared" si="45"/>
        <v>10</v>
      </c>
      <c r="U26" s="60">
        <f t="shared" si="45"/>
        <v>3</v>
      </c>
      <c r="V26" s="15">
        <f t="shared" si="35"/>
        <v>8.21917808219178E-3</v>
      </c>
      <c r="W26" s="60">
        <f t="shared" si="46"/>
        <v>3</v>
      </c>
      <c r="X26" s="15">
        <f t="shared" si="36"/>
        <v>8.21917808219178E-3</v>
      </c>
      <c r="Y26" s="74">
        <f t="shared" si="47"/>
        <v>0.1</v>
      </c>
      <c r="Z26" s="74">
        <f t="shared" si="48"/>
        <v>0.1</v>
      </c>
      <c r="AA26">
        <v>0</v>
      </c>
      <c r="AB26">
        <v>0</v>
      </c>
      <c r="AD26" s="14">
        <f t="shared" si="37"/>
        <v>1.643219178082192E-2</v>
      </c>
      <c r="AE26" s="9">
        <f t="shared" si="38"/>
        <v>60.856154391230035</v>
      </c>
      <c r="AF26" s="9">
        <f t="shared" si="39"/>
        <v>2999.9989191221753</v>
      </c>
      <c r="AG26" s="9"/>
      <c r="AH26">
        <v>3</v>
      </c>
      <c r="AI26" s="14">
        <v>1.4850000000000002E-2</v>
      </c>
      <c r="AJ26" s="14">
        <v>0</v>
      </c>
      <c r="AK26" s="14">
        <v>1.5E-3</v>
      </c>
      <c r="AL26" s="14">
        <v>0</v>
      </c>
      <c r="AM26" s="72">
        <v>8.2191780821917797E-5</v>
      </c>
      <c r="AN26" s="72">
        <v>0</v>
      </c>
      <c r="AO26" s="21">
        <f t="shared" si="49"/>
        <v>1.643219178082192E-2</v>
      </c>
      <c r="AQ26">
        <v>6</v>
      </c>
      <c r="AR26">
        <v>0.5</v>
      </c>
      <c r="AS26" s="14">
        <v>1.2009757928316761E-10</v>
      </c>
      <c r="AT26" s="14">
        <v>3.3333333333333338E-4</v>
      </c>
      <c r="AU26" s="28">
        <f t="shared" si="7"/>
        <v>3.3333345343091266E-4</v>
      </c>
      <c r="BC26" s="11"/>
    </row>
    <row r="27" spans="1:55" ht="15.75" thickBot="1">
      <c r="A27">
        <f t="shared" si="25"/>
        <v>1.1000000000000001E-3</v>
      </c>
      <c r="B27" s="35">
        <f t="shared" si="25"/>
        <v>910</v>
      </c>
      <c r="C27" s="35">
        <f t="shared" si="25"/>
        <v>2500</v>
      </c>
      <c r="D27" s="45">
        <f t="shared" si="40"/>
        <v>2.171337489308673</v>
      </c>
      <c r="E27" s="46">
        <f t="shared" si="26"/>
        <v>1</v>
      </c>
      <c r="F27" s="74">
        <f t="shared" ref="F27" si="55">F18</f>
        <v>3</v>
      </c>
      <c r="G27" s="74">
        <f t="shared" si="27"/>
        <v>4</v>
      </c>
      <c r="H27" s="4" t="str">
        <f t="shared" si="28"/>
        <v>3oo4</v>
      </c>
      <c r="I27" s="60">
        <f t="shared" si="42"/>
        <v>100</v>
      </c>
      <c r="J27" s="15">
        <f t="shared" si="29"/>
        <v>0.01</v>
      </c>
      <c r="K27" s="60">
        <f t="shared" si="42"/>
        <v>300</v>
      </c>
      <c r="L27" s="15">
        <f t="shared" si="30"/>
        <v>3.3333333333333335E-3</v>
      </c>
      <c r="M27" s="34">
        <f t="shared" si="31"/>
        <v>0.25</v>
      </c>
      <c r="N27" s="60">
        <f t="shared" si="43"/>
        <v>10000</v>
      </c>
      <c r="O27" s="15">
        <f t="shared" si="32"/>
        <v>1E-4</v>
      </c>
      <c r="P27" s="34">
        <f t="shared" si="33"/>
        <v>0.99</v>
      </c>
      <c r="Q27" s="60">
        <f t="shared" si="44"/>
        <v>300</v>
      </c>
      <c r="R27" s="15">
        <f t="shared" si="34"/>
        <v>3.3333333333333335E-3</v>
      </c>
      <c r="S27" s="60">
        <f t="shared" si="45"/>
        <v>1</v>
      </c>
      <c r="T27" s="60">
        <f t="shared" si="45"/>
        <v>10</v>
      </c>
      <c r="U27" s="60">
        <f t="shared" si="45"/>
        <v>3</v>
      </c>
      <c r="V27" s="15">
        <f t="shared" si="35"/>
        <v>8.21917808219178E-3</v>
      </c>
      <c r="W27" s="60">
        <f t="shared" si="46"/>
        <v>3</v>
      </c>
      <c r="X27" s="15">
        <f t="shared" si="36"/>
        <v>8.21917808219178E-3</v>
      </c>
      <c r="Y27" s="74">
        <f t="shared" si="47"/>
        <v>0.1</v>
      </c>
      <c r="Z27" s="74">
        <f t="shared" si="48"/>
        <v>0.1</v>
      </c>
      <c r="AA27">
        <v>0.17500000000000002</v>
      </c>
      <c r="AB27">
        <v>0.17500000000000002</v>
      </c>
      <c r="AD27" s="14">
        <f t="shared" si="37"/>
        <v>1.0933249483510042E-3</v>
      </c>
      <c r="AE27" s="9">
        <f t="shared" si="38"/>
        <v>914.64116089936431</v>
      </c>
      <c r="AF27" s="9">
        <f t="shared" si="39"/>
        <v>2499.9969975641234</v>
      </c>
      <c r="AG27" s="9"/>
      <c r="AH27">
        <v>6</v>
      </c>
      <c r="AI27" s="14">
        <v>1.3341611249999998E-4</v>
      </c>
      <c r="AJ27" s="14">
        <v>8.6625000000000016E-4</v>
      </c>
      <c r="AK27" s="14">
        <v>1.3612499999999999E-6</v>
      </c>
      <c r="AL27" s="14">
        <v>8.7500000000000013E-5</v>
      </c>
      <c r="AM27" s="72">
        <v>3.0653030587352215E-9</v>
      </c>
      <c r="AN27" s="72">
        <v>4.7945205479452054E-6</v>
      </c>
      <c r="AO27" s="21">
        <f t="shared" si="49"/>
        <v>1.0933249483510042E-3</v>
      </c>
      <c r="AQ27">
        <v>24</v>
      </c>
      <c r="AR27">
        <v>0.6</v>
      </c>
      <c r="AS27" s="14">
        <v>4.8039031713267044E-10</v>
      </c>
      <c r="AT27" s="14">
        <v>4.0000000000000002E-4</v>
      </c>
      <c r="AU27" s="28">
        <f t="shared" si="7"/>
        <v>4.0000048039031717E-4</v>
      </c>
    </row>
    <row r="29" spans="1:55">
      <c r="D29" s="39"/>
    </row>
    <row r="30" spans="1:55">
      <c r="A30" t="s">
        <v>82</v>
      </c>
    </row>
    <row r="31" spans="1:55">
      <c r="A31" s="19" t="s">
        <v>83</v>
      </c>
      <c r="B31" s="2" t="s">
        <v>84</v>
      </c>
      <c r="D31" s="2" t="s">
        <v>85</v>
      </c>
    </row>
    <row r="32" spans="1:55" ht="32.25">
      <c r="A32" s="22" t="s">
        <v>49</v>
      </c>
      <c r="B32" s="17" t="s">
        <v>45</v>
      </c>
      <c r="C32" s="18" t="s">
        <v>46</v>
      </c>
      <c r="D32" s="17" t="s">
        <v>45</v>
      </c>
      <c r="E32" s="18" t="s">
        <v>46</v>
      </c>
    </row>
    <row r="33" spans="1:7">
      <c r="A33" s="4" t="str">
        <f>H11</f>
        <v>1oo1</v>
      </c>
      <c r="B33" s="35">
        <f>AE11</f>
        <v>95.443551023076409</v>
      </c>
      <c r="C33" s="35">
        <f t="shared" ref="C33:C40" si="56">AF11</f>
        <v>150</v>
      </c>
      <c r="D33" s="35">
        <f t="shared" ref="D33:E40" si="57">AE20</f>
        <v>182.56846317369013</v>
      </c>
      <c r="E33" s="35">
        <f t="shared" si="57"/>
        <v>150</v>
      </c>
    </row>
    <row r="34" spans="1:7">
      <c r="A34" s="4" t="str">
        <f t="shared" ref="A34:A40" si="58">H12</f>
        <v>1oo2</v>
      </c>
      <c r="B34" s="35">
        <f t="shared" ref="B34:B40" si="59">AE12</f>
        <v>865.85106715501342</v>
      </c>
      <c r="C34" s="35">
        <f t="shared" si="56"/>
        <v>75</v>
      </c>
      <c r="D34" s="35">
        <f t="shared" si="57"/>
        <v>1740.7257447749262</v>
      </c>
      <c r="E34" s="35">
        <f t="shared" si="57"/>
        <v>75</v>
      </c>
    </row>
    <row r="35" spans="1:7">
      <c r="A35" s="4" t="str">
        <f t="shared" si="58"/>
        <v>1oo3</v>
      </c>
      <c r="B35" s="35">
        <f t="shared" si="59"/>
        <v>1902.7350949680233</v>
      </c>
      <c r="C35" s="35">
        <f t="shared" si="56"/>
        <v>50</v>
      </c>
      <c r="D35" s="35">
        <f t="shared" si="57"/>
        <v>3648.5956541098917</v>
      </c>
      <c r="E35" s="35">
        <f t="shared" si="57"/>
        <v>50</v>
      </c>
    </row>
    <row r="36" spans="1:7">
      <c r="A36" s="4" t="str">
        <f t="shared" si="58"/>
        <v>2oo2</v>
      </c>
      <c r="B36" s="35">
        <f t="shared" si="59"/>
        <v>47.721775511538205</v>
      </c>
      <c r="C36" s="35">
        <f t="shared" si="56"/>
        <v>1498.3579638752051</v>
      </c>
      <c r="D36" s="35">
        <f t="shared" si="57"/>
        <v>91.284231586845067</v>
      </c>
      <c r="E36" s="35">
        <f t="shared" si="57"/>
        <v>1498.3579638752051</v>
      </c>
    </row>
    <row r="37" spans="1:7">
      <c r="A37" s="4" t="str">
        <f t="shared" si="58"/>
        <v>2oo3</v>
      </c>
      <c r="B37" s="35">
        <f t="shared" si="59"/>
        <v>538.08253849756159</v>
      </c>
      <c r="C37" s="35">
        <f t="shared" si="56"/>
        <v>997.81301257517737</v>
      </c>
      <c r="D37" s="35">
        <f t="shared" si="57"/>
        <v>1119.6378487638967</v>
      </c>
      <c r="E37" s="35">
        <f t="shared" si="57"/>
        <v>997.81301257517737</v>
      </c>
    </row>
    <row r="38" spans="1:7">
      <c r="A38" s="4" t="str">
        <f t="shared" si="58"/>
        <v>2oo4</v>
      </c>
      <c r="B38" s="35">
        <f t="shared" si="59"/>
        <v>1574.3316788988143</v>
      </c>
      <c r="C38" s="35">
        <f t="shared" si="56"/>
        <v>853.93433673867264</v>
      </c>
      <c r="D38" s="35">
        <f t="shared" si="57"/>
        <v>3035.3566130653362</v>
      </c>
      <c r="E38" s="35">
        <f t="shared" si="57"/>
        <v>853.93433673867264</v>
      </c>
    </row>
    <row r="39" spans="1:7">
      <c r="A39" s="4" t="str">
        <f t="shared" si="58"/>
        <v>3oo3</v>
      </c>
      <c r="B39" s="35">
        <f t="shared" si="59"/>
        <v>31.814517007692139</v>
      </c>
      <c r="C39" s="35">
        <f t="shared" si="56"/>
        <v>2999.9989191221753</v>
      </c>
      <c r="D39" s="35">
        <f t="shared" si="57"/>
        <v>60.856154391230035</v>
      </c>
      <c r="E39" s="35">
        <f t="shared" si="57"/>
        <v>2999.9989191221753</v>
      </c>
      <c r="F39" s="14"/>
      <c r="G39" s="14"/>
    </row>
    <row r="40" spans="1:7">
      <c r="A40" s="4" t="str">
        <f t="shared" si="58"/>
        <v>3oo4</v>
      </c>
      <c r="B40" s="35">
        <f t="shared" si="59"/>
        <v>421.23399305861693</v>
      </c>
      <c r="C40" s="35">
        <f t="shared" si="56"/>
        <v>2499.9969975641234</v>
      </c>
      <c r="D40" s="35">
        <f t="shared" si="57"/>
        <v>914.64116089936431</v>
      </c>
      <c r="E40" s="35">
        <f t="shared" si="57"/>
        <v>2499.9969975641234</v>
      </c>
      <c r="F40" s="14"/>
      <c r="G40" s="14"/>
    </row>
    <row r="41" spans="1:7">
      <c r="E41" s="14"/>
      <c r="F41" s="14"/>
      <c r="G41" s="14"/>
    </row>
    <row r="42" spans="1:7">
      <c r="E42" s="14"/>
      <c r="F42" s="14"/>
      <c r="G42" s="14"/>
    </row>
    <row r="43" spans="1:7">
      <c r="E43" s="14"/>
      <c r="F43" s="14"/>
      <c r="G43" s="14"/>
    </row>
    <row r="44" spans="1:7">
      <c r="E44" s="14"/>
      <c r="F44" s="14"/>
      <c r="G44" s="14"/>
    </row>
    <row r="45" spans="1:7">
      <c r="E45" s="14"/>
      <c r="F45" s="14"/>
      <c r="G45" s="14"/>
    </row>
    <row r="46" spans="1:7">
      <c r="E46" s="14"/>
      <c r="F46" s="14"/>
      <c r="G46" s="14"/>
    </row>
    <row r="48" spans="1:7">
      <c r="E48" s="14"/>
      <c r="F48" s="14"/>
      <c r="G48" s="14"/>
    </row>
    <row r="49" spans="5:7">
      <c r="E49" s="14"/>
      <c r="F49" s="14"/>
      <c r="G49" s="14"/>
    </row>
    <row r="50" spans="5:7">
      <c r="E50" s="14"/>
      <c r="F50" s="14"/>
      <c r="G50" s="14"/>
    </row>
    <row r="51" spans="5:7">
      <c r="E51" s="14"/>
      <c r="F51" s="14"/>
      <c r="G51" s="14"/>
    </row>
    <row r="52" spans="5:7">
      <c r="E52" s="14"/>
      <c r="F52" s="14"/>
      <c r="G52" s="14"/>
    </row>
    <row r="53" spans="5:7">
      <c r="E53" s="14"/>
      <c r="F53" s="14"/>
      <c r="G53" s="14"/>
    </row>
    <row r="54" spans="5:7">
      <c r="E54" s="14"/>
      <c r="F54" s="14"/>
      <c r="G54" s="14"/>
    </row>
    <row r="55" spans="5:7">
      <c r="E55" s="14"/>
      <c r="F55" s="14"/>
      <c r="G55" s="14"/>
    </row>
    <row r="56" spans="5:7">
      <c r="E56" s="14"/>
      <c r="F56" s="14"/>
      <c r="G56" s="14"/>
    </row>
    <row r="57" spans="5:7">
      <c r="E57" s="14"/>
      <c r="F57" s="14"/>
      <c r="G57" s="14"/>
    </row>
    <row r="58" spans="5:7">
      <c r="E58" s="14"/>
      <c r="F58" s="14"/>
      <c r="G58" s="14"/>
    </row>
    <row r="59" spans="5:7">
      <c r="E59" s="14"/>
      <c r="F59" s="14"/>
      <c r="G59" s="14"/>
    </row>
    <row r="60" spans="5:7">
      <c r="E60" s="14"/>
      <c r="F60" s="14"/>
      <c r="G60" s="14"/>
    </row>
    <row r="61" spans="5:7">
      <c r="E61" s="14"/>
      <c r="F61" s="14"/>
      <c r="G61" s="14"/>
    </row>
    <row r="62" spans="5:7">
      <c r="E62" s="14"/>
      <c r="F62" s="14"/>
      <c r="G62" s="14"/>
    </row>
    <row r="63" spans="5:7">
      <c r="E63" s="14"/>
      <c r="F63" s="14"/>
      <c r="G63" s="14"/>
    </row>
    <row r="64" spans="5:7">
      <c r="E64" s="14"/>
      <c r="F64" s="14"/>
      <c r="G64" s="14"/>
    </row>
  </sheetData>
  <conditionalFormatting sqref="AI11:AM11">
    <cfRule type="colorScale" priority="63">
      <colorScale>
        <cfvo type="min"/>
        <cfvo type="max"/>
        <color theme="0" tint="-0.14999847407452621"/>
        <color theme="5"/>
      </colorScale>
    </cfRule>
  </conditionalFormatting>
  <conditionalFormatting sqref="AS11:AT11">
    <cfRule type="colorScale" priority="55">
      <colorScale>
        <cfvo type="min"/>
        <cfvo type="max"/>
        <color theme="0" tint="-0.14999847407452621"/>
        <color theme="5"/>
      </colorScale>
    </cfRule>
  </conditionalFormatting>
  <conditionalFormatting sqref="AS21:AT21">
    <cfRule type="colorScale" priority="54">
      <colorScale>
        <cfvo type="min"/>
        <cfvo type="max"/>
        <color theme="0" tint="-0.14999847407452621"/>
        <color theme="5"/>
      </colorScale>
    </cfRule>
  </conditionalFormatting>
  <conditionalFormatting sqref="AS22:AT22">
    <cfRule type="colorScale" priority="53">
      <colorScale>
        <cfvo type="min"/>
        <cfvo type="max"/>
        <color theme="0" tint="-0.14999847407452621"/>
        <color theme="5"/>
      </colorScale>
    </cfRule>
  </conditionalFormatting>
  <conditionalFormatting sqref="AS23:AT23">
    <cfRule type="colorScale" priority="52">
      <colorScale>
        <cfvo type="min"/>
        <cfvo type="max"/>
        <color theme="0" tint="-0.14999847407452621"/>
        <color theme="5"/>
      </colorScale>
    </cfRule>
  </conditionalFormatting>
  <conditionalFormatting sqref="AS24:AT24">
    <cfRule type="colorScale" priority="51">
      <colorScale>
        <cfvo type="min"/>
        <cfvo type="max"/>
        <color theme="0" tint="-0.14999847407452621"/>
        <color theme="5"/>
      </colorScale>
    </cfRule>
  </conditionalFormatting>
  <conditionalFormatting sqref="AS25:AT25">
    <cfRule type="colorScale" priority="50">
      <colorScale>
        <cfvo type="min"/>
        <cfvo type="max"/>
        <color theme="0" tint="-0.14999847407452621"/>
        <color theme="5"/>
      </colorScale>
    </cfRule>
  </conditionalFormatting>
  <conditionalFormatting sqref="AS26:AT26">
    <cfRule type="colorScale" priority="49">
      <colorScale>
        <cfvo type="min"/>
        <cfvo type="max"/>
        <color theme="0" tint="-0.14999847407452621"/>
        <color theme="5"/>
      </colorScale>
    </cfRule>
  </conditionalFormatting>
  <conditionalFormatting sqref="AS27:AT27">
    <cfRule type="colorScale" priority="48">
      <colorScale>
        <cfvo type="min"/>
        <cfvo type="max"/>
        <color theme="0" tint="-0.14999847407452621"/>
        <color theme="5"/>
      </colorScale>
    </cfRule>
  </conditionalFormatting>
  <conditionalFormatting sqref="AS12:AT12">
    <cfRule type="colorScale" priority="40">
      <colorScale>
        <cfvo type="min"/>
        <cfvo type="max"/>
        <color theme="0" tint="-0.14999847407452621"/>
        <color theme="5"/>
      </colorScale>
    </cfRule>
  </conditionalFormatting>
  <conditionalFormatting sqref="AS13:AT13">
    <cfRule type="colorScale" priority="39">
      <colorScale>
        <cfvo type="min"/>
        <cfvo type="max"/>
        <color theme="0" tint="-0.14999847407452621"/>
        <color theme="5"/>
      </colorScale>
    </cfRule>
  </conditionalFormatting>
  <conditionalFormatting sqref="AS14:AT14">
    <cfRule type="colorScale" priority="38">
      <colorScale>
        <cfvo type="min"/>
        <cfvo type="max"/>
        <color theme="0" tint="-0.14999847407452621"/>
        <color theme="5"/>
      </colorScale>
    </cfRule>
  </conditionalFormatting>
  <conditionalFormatting sqref="AS15:AT15">
    <cfRule type="colorScale" priority="37">
      <colorScale>
        <cfvo type="min"/>
        <cfvo type="max"/>
        <color theme="0" tint="-0.14999847407452621"/>
        <color theme="5"/>
      </colorScale>
    </cfRule>
  </conditionalFormatting>
  <conditionalFormatting sqref="AS16:AT16">
    <cfRule type="colorScale" priority="36">
      <colorScale>
        <cfvo type="min"/>
        <cfvo type="max"/>
        <color theme="0" tint="-0.14999847407452621"/>
        <color theme="5"/>
      </colorScale>
    </cfRule>
  </conditionalFormatting>
  <conditionalFormatting sqref="AS17:AT17">
    <cfRule type="colorScale" priority="35">
      <colorScale>
        <cfvo type="min"/>
        <cfvo type="max"/>
        <color theme="0" tint="-0.14999847407452621"/>
        <color theme="5"/>
      </colorScale>
    </cfRule>
  </conditionalFormatting>
  <conditionalFormatting sqref="AS18:AT18">
    <cfRule type="colorScale" priority="34">
      <colorScale>
        <cfvo type="min"/>
        <cfvo type="max"/>
        <color theme="0" tint="-0.14999847407452621"/>
        <color theme="5"/>
      </colorScale>
    </cfRule>
  </conditionalFormatting>
  <conditionalFormatting sqref="AS20:AT20">
    <cfRule type="colorScale" priority="32">
      <colorScale>
        <cfvo type="min"/>
        <cfvo type="max"/>
        <color theme="0" tint="-0.14999847407452621"/>
        <color theme="5"/>
      </colorScale>
    </cfRule>
  </conditionalFormatting>
  <conditionalFormatting sqref="AI12:AM12">
    <cfRule type="colorScale" priority="15">
      <colorScale>
        <cfvo type="min"/>
        <cfvo type="max"/>
        <color theme="0" tint="-0.14999847407452621"/>
        <color theme="5"/>
      </colorScale>
    </cfRule>
  </conditionalFormatting>
  <conditionalFormatting sqref="AI13:AM13">
    <cfRule type="colorScale" priority="14">
      <colorScale>
        <cfvo type="min"/>
        <cfvo type="max"/>
        <color theme="0" tint="-0.14999847407452621"/>
        <color theme="5"/>
      </colorScale>
    </cfRule>
  </conditionalFormatting>
  <conditionalFormatting sqref="AI14:AM14">
    <cfRule type="colorScale" priority="13">
      <colorScale>
        <cfvo type="min"/>
        <cfvo type="max"/>
        <color theme="0" tint="-0.14999847407452621"/>
        <color theme="5"/>
      </colorScale>
    </cfRule>
  </conditionalFormatting>
  <conditionalFormatting sqref="AI15:AM15">
    <cfRule type="colorScale" priority="12">
      <colorScale>
        <cfvo type="min"/>
        <cfvo type="max"/>
        <color theme="0" tint="-0.14999847407452621"/>
        <color theme="5"/>
      </colorScale>
    </cfRule>
  </conditionalFormatting>
  <conditionalFormatting sqref="AI16:AM16">
    <cfRule type="colorScale" priority="11">
      <colorScale>
        <cfvo type="min"/>
        <cfvo type="max"/>
        <color theme="0" tint="-0.14999847407452621"/>
        <color theme="5"/>
      </colorScale>
    </cfRule>
  </conditionalFormatting>
  <conditionalFormatting sqref="AI17:AM17">
    <cfRule type="colorScale" priority="10">
      <colorScale>
        <cfvo type="min"/>
        <cfvo type="max"/>
        <color theme="0" tint="-0.14999847407452621"/>
        <color theme="5"/>
      </colorScale>
    </cfRule>
  </conditionalFormatting>
  <conditionalFormatting sqref="AI18:AM18">
    <cfRule type="colorScale" priority="9">
      <colorScale>
        <cfvo type="min"/>
        <cfvo type="max"/>
        <color theme="0" tint="-0.14999847407452621"/>
        <color theme="5"/>
      </colorScale>
    </cfRule>
  </conditionalFormatting>
  <conditionalFormatting sqref="AI20:AM20">
    <cfRule type="colorScale" priority="8">
      <colorScale>
        <cfvo type="min"/>
        <cfvo type="max"/>
        <color theme="0" tint="-0.14999847407452621"/>
        <color theme="5"/>
      </colorScale>
    </cfRule>
  </conditionalFormatting>
  <conditionalFormatting sqref="AI21:AM21">
    <cfRule type="colorScale" priority="7">
      <colorScale>
        <cfvo type="min"/>
        <cfvo type="max"/>
        <color theme="0" tint="-0.14999847407452621"/>
        <color theme="5"/>
      </colorScale>
    </cfRule>
  </conditionalFormatting>
  <conditionalFormatting sqref="AI22:AM22">
    <cfRule type="colorScale" priority="6">
      <colorScale>
        <cfvo type="min"/>
        <cfvo type="max"/>
        <color theme="0" tint="-0.14999847407452621"/>
        <color theme="5"/>
      </colorScale>
    </cfRule>
  </conditionalFormatting>
  <conditionalFormatting sqref="AI23:AM23">
    <cfRule type="colorScale" priority="5">
      <colorScale>
        <cfvo type="min"/>
        <cfvo type="max"/>
        <color theme="0" tint="-0.14999847407452621"/>
        <color theme="5"/>
      </colorScale>
    </cfRule>
  </conditionalFormatting>
  <conditionalFormatting sqref="AI24:AM24">
    <cfRule type="colorScale" priority="4">
      <colorScale>
        <cfvo type="min"/>
        <cfvo type="max"/>
        <color theme="0" tint="-0.14999847407452621"/>
        <color theme="5"/>
      </colorScale>
    </cfRule>
  </conditionalFormatting>
  <conditionalFormatting sqref="AI25:AM25">
    <cfRule type="colorScale" priority="3">
      <colorScale>
        <cfvo type="min"/>
        <cfvo type="max"/>
        <color theme="0" tint="-0.14999847407452621"/>
        <color theme="5"/>
      </colorScale>
    </cfRule>
  </conditionalFormatting>
  <conditionalFormatting sqref="AI26:AM26">
    <cfRule type="colorScale" priority="2">
      <colorScale>
        <cfvo type="min"/>
        <cfvo type="max"/>
        <color theme="0" tint="-0.14999847407452621"/>
        <color theme="5"/>
      </colorScale>
    </cfRule>
  </conditionalFormatting>
  <conditionalFormatting sqref="AI27:AM27">
    <cfRule type="colorScale" priority="1">
      <colorScale>
        <cfvo type="min"/>
        <cfvo type="max"/>
        <color theme="0" tint="-0.14999847407452621"/>
        <color theme="5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EF37-8980-4F01-BE1B-31A08FBC9F67}">
  <dimension ref="A1:BC67"/>
  <sheetViews>
    <sheetView zoomScale="124" zoomScaleNormal="124" workbookViewId="0">
      <selection activeCell="I11" sqref="I11"/>
    </sheetView>
  </sheetViews>
  <sheetFormatPr defaultRowHeight="15"/>
  <cols>
    <col min="1" max="1" width="11.42578125" customWidth="1"/>
    <col min="2" max="2" width="11.140625" customWidth="1"/>
    <col min="8" max="8" width="15.7109375" customWidth="1"/>
    <col min="9" max="9" width="9.140625" customWidth="1"/>
    <col min="10" max="10" width="11.5703125" customWidth="1"/>
    <col min="11" max="11" width="11" customWidth="1"/>
    <col min="12" max="12" width="13.140625" customWidth="1"/>
    <col min="13" max="13" width="10.5703125" customWidth="1"/>
    <col min="14" max="14" width="12.7109375" customWidth="1"/>
    <col min="15" max="15" width="10.28515625" customWidth="1"/>
    <col min="16" max="16" width="11.28515625" customWidth="1"/>
    <col min="17" max="17" width="12" bestFit="1" customWidth="1"/>
    <col min="20" max="20" width="11" bestFit="1" customWidth="1"/>
    <col min="21" max="22" width="10.42578125" customWidth="1"/>
    <col min="25" max="25" width="9.5703125" bestFit="1" customWidth="1"/>
    <col min="28" max="28" width="12.42578125" customWidth="1"/>
    <col min="29" max="29" width="11.42578125" customWidth="1"/>
  </cols>
  <sheetData>
    <row r="1" spans="1:49" ht="69" customHeight="1">
      <c r="B1" s="71" t="s">
        <v>0</v>
      </c>
    </row>
    <row r="2" spans="1:49">
      <c r="A2" s="12"/>
    </row>
    <row r="6" spans="1:49">
      <c r="O6" s="13"/>
    </row>
    <row r="7" spans="1:49">
      <c r="O7" s="7"/>
    </row>
    <row r="8" spans="1:49">
      <c r="A8" s="36" t="s">
        <v>38</v>
      </c>
      <c r="B8" s="37">
        <v>2</v>
      </c>
      <c r="C8" t="s">
        <v>39</v>
      </c>
      <c r="I8" s="37"/>
      <c r="J8" s="19" t="s">
        <v>40</v>
      </c>
      <c r="N8" s="1"/>
      <c r="AI8" s="19" t="s">
        <v>41</v>
      </c>
    </row>
    <row r="9" spans="1:49">
      <c r="C9" s="4"/>
      <c r="G9" s="19"/>
      <c r="I9" t="s">
        <v>86</v>
      </c>
      <c r="S9" t="s">
        <v>86</v>
      </c>
      <c r="U9" t="s">
        <v>87</v>
      </c>
      <c r="V9" t="s">
        <v>88</v>
      </c>
      <c r="W9" t="s">
        <v>87</v>
      </c>
      <c r="X9" t="s">
        <v>88</v>
      </c>
      <c r="Y9" s="19" t="s">
        <v>42</v>
      </c>
      <c r="AA9" s="19" t="s">
        <v>43</v>
      </c>
    </row>
    <row r="10" spans="1:49" ht="41.25" customHeight="1">
      <c r="A10" s="17" t="s">
        <v>44</v>
      </c>
      <c r="B10" s="17" t="s">
        <v>45</v>
      </c>
      <c r="C10" s="18" t="s">
        <v>46</v>
      </c>
      <c r="D10" s="16"/>
      <c r="F10" s="22" t="s">
        <v>47</v>
      </c>
      <c r="G10" s="22" t="s">
        <v>48</v>
      </c>
      <c r="H10" s="22" t="s">
        <v>49</v>
      </c>
      <c r="I10" s="38" t="s">
        <v>89</v>
      </c>
      <c r="J10" s="38" t="s">
        <v>90</v>
      </c>
      <c r="K10" s="3" t="s">
        <v>91</v>
      </c>
      <c r="L10" s="3" t="s">
        <v>92</v>
      </c>
      <c r="M10" s="3" t="s">
        <v>54</v>
      </c>
      <c r="N10" s="3" t="s">
        <v>93</v>
      </c>
      <c r="O10" s="3" t="s">
        <v>94</v>
      </c>
      <c r="P10" s="3" t="s">
        <v>57</v>
      </c>
      <c r="Q10" s="3" t="s">
        <v>95</v>
      </c>
      <c r="R10" s="3" t="s">
        <v>59</v>
      </c>
      <c r="S10" s="38" t="s">
        <v>96</v>
      </c>
      <c r="T10" s="38" t="s">
        <v>97</v>
      </c>
      <c r="U10" s="38" t="s">
        <v>98</v>
      </c>
      <c r="V10" s="38" t="s">
        <v>98</v>
      </c>
      <c r="W10" s="38" t="s">
        <v>99</v>
      </c>
      <c r="X10" s="38" t="s">
        <v>99</v>
      </c>
      <c r="Y10" s="3" t="s">
        <v>66</v>
      </c>
      <c r="Z10" s="3" t="s">
        <v>67</v>
      </c>
      <c r="AA10" s="54" t="s">
        <v>68</v>
      </c>
      <c r="AB10" s="54" t="s">
        <v>69</v>
      </c>
      <c r="AD10" s="17" t="s">
        <v>44</v>
      </c>
      <c r="AE10" s="17" t="s">
        <v>45</v>
      </c>
      <c r="AF10" s="18" t="s">
        <v>46</v>
      </c>
      <c r="AG10" s="8"/>
      <c r="AH10" s="19"/>
      <c r="AI10" s="23" t="s">
        <v>100</v>
      </c>
      <c r="AJ10" s="23" t="s">
        <v>71</v>
      </c>
      <c r="AK10" s="23" t="s">
        <v>101</v>
      </c>
      <c r="AL10" s="23" t="s">
        <v>73</v>
      </c>
      <c r="AM10" s="55" t="s">
        <v>74</v>
      </c>
      <c r="AN10" s="55" t="s">
        <v>75</v>
      </c>
      <c r="AO10" s="24" t="s">
        <v>76</v>
      </c>
      <c r="AP10" s="20"/>
      <c r="AQ10" s="20"/>
      <c r="AR10" s="26" t="s">
        <v>77</v>
      </c>
      <c r="AS10" s="25" t="s">
        <v>78</v>
      </c>
      <c r="AT10" s="25" t="s">
        <v>79</v>
      </c>
      <c r="AU10" s="27" t="s">
        <v>80</v>
      </c>
    </row>
    <row r="11" spans="1:49">
      <c r="A11" s="29">
        <f t="shared" ref="A11:C19" si="0">ROUND(AD11,SigFigs-1-INT(LOG10(AD11)))</f>
        <v>1.7000000000000001E-2</v>
      </c>
      <c r="B11" s="35">
        <f t="shared" si="0"/>
        <v>58</v>
      </c>
      <c r="C11" s="35">
        <f t="shared" si="0"/>
        <v>230</v>
      </c>
      <c r="D11" s="40" t="s">
        <v>102</v>
      </c>
      <c r="F11">
        <v>1</v>
      </c>
      <c r="G11">
        <v>1</v>
      </c>
      <c r="H11" s="4" t="str">
        <f t="shared" ref="H11:H21" si="1">F11&amp;"oo"&amp;G11</f>
        <v>1oo1</v>
      </c>
      <c r="I11" s="33">
        <v>30</v>
      </c>
      <c r="J11" s="15">
        <f>1/I11</f>
        <v>3.3333333333333333E-2</v>
      </c>
      <c r="K11" s="33">
        <v>1000</v>
      </c>
      <c r="L11" s="15">
        <f>1/K11</f>
        <v>1E-3</v>
      </c>
      <c r="M11" s="34">
        <f t="shared" ref="M11:M19" si="2">λDD/(λDD+λDU)</f>
        <v>2.9126213592233011E-2</v>
      </c>
      <c r="N11" s="33">
        <v>10000</v>
      </c>
      <c r="O11" s="15">
        <f>1/N11</f>
        <v>1E-4</v>
      </c>
      <c r="P11" s="34">
        <f t="shared" ref="P11:P19" si="3">1-λDN/λDU</f>
        <v>0.997</v>
      </c>
      <c r="Q11" s="33">
        <v>300</v>
      </c>
      <c r="R11" s="15">
        <f>1/Q11</f>
        <v>3.3333333333333335E-3</v>
      </c>
      <c r="S11" s="2">
        <v>1</v>
      </c>
      <c r="T11" s="2">
        <v>10</v>
      </c>
      <c r="U11" s="2">
        <v>3</v>
      </c>
      <c r="V11" s="15">
        <f>U11/365</f>
        <v>8.21917808219178E-3</v>
      </c>
      <c r="W11" s="2">
        <v>3</v>
      </c>
      <c r="X11" s="15">
        <f>W11/365</f>
        <v>8.21917808219178E-3</v>
      </c>
      <c r="Y11" s="2">
        <v>0.1</v>
      </c>
      <c r="Z11" s="2">
        <v>0.1</v>
      </c>
      <c r="AA11" cm="1">
        <f t="array" ref="AA11:AA29">INDEX(βmultipliers,M,N)* β</f>
        <v>0</v>
      </c>
      <c r="AB11" cm="1">
        <f t="array" ref="AB11:AB29">INDEX(βmultipliers,M,N)* βD</f>
        <v>0</v>
      </c>
      <c r="AD11" s="14">
        <f t="shared" ref="AD11:AD19" si="4">AO11</f>
        <v>1.7124885844748857E-2</v>
      </c>
      <c r="AE11" s="9">
        <f t="shared" ref="AE11:AE19" si="5">1/AO11</f>
        <v>58.394549842014747</v>
      </c>
      <c r="AF11" s="9">
        <f t="shared" ref="AF11:AF19" si="6">1/AU11</f>
        <v>230.76923076923077</v>
      </c>
      <c r="AG11" s="9"/>
      <c r="AH11" cm="1">
        <f t="array" ref="AH11:AH29">FACT(N)/(FACT(N-M+1)*FACT(M-1))</f>
        <v>1</v>
      </c>
      <c r="AI11" s="14" cm="1">
        <f t="array" ref="AI11:AI29">MchooseN*((1-PFDβ)*(λDU-λDN)*T_1)^(N-M+1)/(N-M+2)</f>
        <v>1.6616666666666665E-2</v>
      </c>
      <c r="AJ11" s="14" cm="1">
        <f t="array" ref="AJ11:AJ29">PFDβ*(λDU-λDN)*T_1/2</f>
        <v>0</v>
      </c>
      <c r="AK11" s="14" cm="1">
        <f t="array" ref="AK11:AK29">MchooseN*((1-PFDβ)*(λDN*T_2))^(N-M+1)/(N-M+2)</f>
        <v>5.0000000000000001E-4</v>
      </c>
      <c r="AL11" s="14" cm="1">
        <f t="array" ref="AL11:AL29">PFDβ*(λDN)*T_2/2</f>
        <v>0</v>
      </c>
      <c r="AM11" s="77" cm="1">
        <f t="array" ref="AM11:AM29">MchooseN*((1-PFDβD)*λDD)^(N-M+1)*MTTR^(N-M+1)</f>
        <v>8.21917808219178E-6</v>
      </c>
      <c r="AN11" s="77" cm="1">
        <f t="array" ref="AN11:AN29">PFDβD*'Variable parameters'!λDD*'Variable parameters'!MTTR</f>
        <v>0</v>
      </c>
      <c r="AO11" s="21">
        <f>SUM(AI11:AN11)</f>
        <v>1.7124885844748857E-2</v>
      </c>
      <c r="AQ11" cm="1">
        <f t="array" ref="AQ11:AQ29">(FACT(N)/FACT(N-M))</f>
        <v>1</v>
      </c>
      <c r="AR11" s="29" cm="1">
        <f t="array" ref="AR11:AR29">INDEX(βmultipliers,(N-M+1),N)</f>
        <v>0</v>
      </c>
      <c r="AS11" s="14" cm="1">
        <f t="array" ref="AS11:AS29">(FACT(N)/FACT(N-M))*(λS+λDD)^M*MTTR^(M-1)</f>
        <v>4.3333333333333331E-3</v>
      </c>
      <c r="AT11" s="14" cm="1">
        <f t="array" ref="AT11:AT29">STRbeta* β*(λS+λDD)</f>
        <v>0</v>
      </c>
      <c r="AU11" s="28">
        <f t="shared" ref="AU11:AU29" si="7">AS11+AT11</f>
        <v>4.3333333333333331E-3</v>
      </c>
    </row>
    <row r="12" spans="1:49">
      <c r="A12" s="29">
        <f t="shared" si="0"/>
        <v>5.4999999999999997E-3</v>
      </c>
      <c r="B12" s="35">
        <f t="shared" si="0"/>
        <v>180</v>
      </c>
      <c r="C12" s="35">
        <f t="shared" si="0"/>
        <v>230</v>
      </c>
      <c r="D12" s="4"/>
      <c r="F12">
        <v>1</v>
      </c>
      <c r="G12">
        <v>1</v>
      </c>
      <c r="H12" s="4" t="str">
        <f t="shared" si="1"/>
        <v>1oo1</v>
      </c>
      <c r="I12" s="33">
        <v>100</v>
      </c>
      <c r="J12" s="15">
        <f t="shared" ref="J12:J19" si="8">1/I12</f>
        <v>0.01</v>
      </c>
      <c r="K12" s="33">
        <v>1000</v>
      </c>
      <c r="L12" s="15">
        <f t="shared" ref="L12:L19" si="9">1/K12</f>
        <v>1E-3</v>
      </c>
      <c r="M12" s="34">
        <f t="shared" si="2"/>
        <v>9.0909090909090912E-2</v>
      </c>
      <c r="N12" s="33">
        <v>10000</v>
      </c>
      <c r="O12" s="15">
        <f t="shared" ref="O12:O19" si="10">1/N12</f>
        <v>1E-4</v>
      </c>
      <c r="P12" s="34">
        <f t="shared" si="3"/>
        <v>0.99</v>
      </c>
      <c r="Q12" s="33">
        <v>300</v>
      </c>
      <c r="R12" s="15">
        <f t="shared" ref="R12:R19" si="11">1/Q12</f>
        <v>3.3333333333333335E-3</v>
      </c>
      <c r="S12" s="2">
        <v>1</v>
      </c>
      <c r="T12" s="2">
        <v>10</v>
      </c>
      <c r="U12" s="2">
        <v>3</v>
      </c>
      <c r="V12" s="15">
        <f t="shared" ref="V12:V19" si="12">U12/365</f>
        <v>8.21917808219178E-3</v>
      </c>
      <c r="W12" s="2">
        <v>3</v>
      </c>
      <c r="X12" s="15">
        <f t="shared" ref="X12:X19" si="13">W12/365</f>
        <v>8.21917808219178E-3</v>
      </c>
      <c r="Y12" s="2">
        <v>0.1</v>
      </c>
      <c r="Z12" s="2">
        <v>0.1</v>
      </c>
      <c r="AA12">
        <v>0</v>
      </c>
      <c r="AB12">
        <v>0</v>
      </c>
      <c r="AD12" s="14">
        <f t="shared" si="4"/>
        <v>5.4582191780821916E-3</v>
      </c>
      <c r="AE12" s="9">
        <f t="shared" si="5"/>
        <v>183.20993851173296</v>
      </c>
      <c r="AF12" s="9">
        <f t="shared" si="6"/>
        <v>230.76923076923077</v>
      </c>
      <c r="AG12" s="9"/>
      <c r="AH12">
        <v>1</v>
      </c>
      <c r="AI12" s="14">
        <v>4.9500000000000004E-3</v>
      </c>
      <c r="AJ12" s="14">
        <v>0</v>
      </c>
      <c r="AK12" s="14">
        <v>5.0000000000000001E-4</v>
      </c>
      <c r="AL12" s="14">
        <v>0</v>
      </c>
      <c r="AM12" s="77">
        <v>8.21917808219178E-6</v>
      </c>
      <c r="AN12" s="77">
        <v>0</v>
      </c>
      <c r="AO12" s="21">
        <f t="shared" ref="AO12:AO21" si="14">SUM(AI12:AN12)</f>
        <v>5.4582191780821916E-3</v>
      </c>
      <c r="AQ12">
        <v>1</v>
      </c>
      <c r="AR12" s="29">
        <v>0</v>
      </c>
      <c r="AS12" s="14">
        <v>4.3333333333333331E-3</v>
      </c>
      <c r="AT12" s="14">
        <v>0</v>
      </c>
      <c r="AU12" s="28">
        <f t="shared" ref="AU12:AU21" si="15">AS12+AT12</f>
        <v>4.3333333333333331E-3</v>
      </c>
    </row>
    <row r="13" spans="1:49">
      <c r="A13" s="29">
        <f t="shared" si="0"/>
        <v>2.0999999999999999E-3</v>
      </c>
      <c r="B13" s="35">
        <f t="shared" si="0"/>
        <v>470</v>
      </c>
      <c r="C13" s="35">
        <f t="shared" si="0"/>
        <v>230</v>
      </c>
      <c r="D13" s="4"/>
      <c r="F13">
        <v>1</v>
      </c>
      <c r="G13">
        <v>1</v>
      </c>
      <c r="H13" s="4" t="str">
        <f t="shared" si="1"/>
        <v>1oo1</v>
      </c>
      <c r="I13" s="33">
        <v>300</v>
      </c>
      <c r="J13" s="15">
        <f t="shared" si="8"/>
        <v>3.3333333333333335E-3</v>
      </c>
      <c r="K13" s="33">
        <v>1000</v>
      </c>
      <c r="L13" s="15">
        <f t="shared" si="9"/>
        <v>1E-3</v>
      </c>
      <c r="M13" s="34">
        <f t="shared" si="2"/>
        <v>0.23076923076923078</v>
      </c>
      <c r="N13" s="33">
        <v>10000</v>
      </c>
      <c r="O13" s="15">
        <f t="shared" si="10"/>
        <v>1E-4</v>
      </c>
      <c r="P13" s="34">
        <f t="shared" si="3"/>
        <v>0.97</v>
      </c>
      <c r="Q13" s="33">
        <v>300</v>
      </c>
      <c r="R13" s="15">
        <f t="shared" si="11"/>
        <v>3.3333333333333335E-3</v>
      </c>
      <c r="S13" s="2">
        <v>1</v>
      </c>
      <c r="T13" s="2">
        <v>10</v>
      </c>
      <c r="U13" s="2">
        <v>3</v>
      </c>
      <c r="V13" s="15">
        <f t="shared" si="12"/>
        <v>8.21917808219178E-3</v>
      </c>
      <c r="W13" s="2">
        <v>3</v>
      </c>
      <c r="X13" s="15">
        <f t="shared" si="13"/>
        <v>8.21917808219178E-3</v>
      </c>
      <c r="Y13" s="2">
        <v>0.1</v>
      </c>
      <c r="Z13" s="2">
        <v>0.1</v>
      </c>
      <c r="AA13">
        <v>0</v>
      </c>
      <c r="AB13">
        <v>0</v>
      </c>
      <c r="AD13" s="14">
        <f t="shared" si="4"/>
        <v>2.1248858447488585E-3</v>
      </c>
      <c r="AE13" s="9">
        <f t="shared" si="5"/>
        <v>470.61351670785427</v>
      </c>
      <c r="AF13" s="9">
        <f t="shared" si="6"/>
        <v>230.76923076923077</v>
      </c>
      <c r="AG13" s="9"/>
      <c r="AH13">
        <v>1</v>
      </c>
      <c r="AI13" s="14">
        <v>1.6166666666666669E-3</v>
      </c>
      <c r="AJ13" s="14">
        <v>0</v>
      </c>
      <c r="AK13" s="14">
        <v>5.0000000000000001E-4</v>
      </c>
      <c r="AL13" s="14">
        <v>0</v>
      </c>
      <c r="AM13" s="77">
        <v>8.21917808219178E-6</v>
      </c>
      <c r="AN13" s="77">
        <v>0</v>
      </c>
      <c r="AO13" s="21">
        <f t="shared" si="14"/>
        <v>2.1248858447488585E-3</v>
      </c>
      <c r="AQ13">
        <v>1</v>
      </c>
      <c r="AR13" s="29">
        <v>0</v>
      </c>
      <c r="AS13" s="14">
        <v>4.3333333333333331E-3</v>
      </c>
      <c r="AT13" s="14">
        <v>0</v>
      </c>
      <c r="AU13" s="28">
        <f t="shared" si="15"/>
        <v>4.3333333333333331E-3</v>
      </c>
    </row>
    <row r="14" spans="1:49">
      <c r="A14" s="29">
        <f t="shared" si="0"/>
        <v>9.6000000000000002E-4</v>
      </c>
      <c r="B14" s="35">
        <f t="shared" si="0"/>
        <v>1000</v>
      </c>
      <c r="C14" s="35">
        <f t="shared" si="0"/>
        <v>230</v>
      </c>
      <c r="D14" s="4"/>
      <c r="F14">
        <v>1</v>
      </c>
      <c r="G14">
        <v>1</v>
      </c>
      <c r="H14" s="4" t="str">
        <f t="shared" si="1"/>
        <v>1oo1</v>
      </c>
      <c r="I14" s="33">
        <v>1000</v>
      </c>
      <c r="J14" s="15">
        <f t="shared" si="8"/>
        <v>1E-3</v>
      </c>
      <c r="K14" s="33">
        <v>1000</v>
      </c>
      <c r="L14" s="15">
        <f t="shared" si="9"/>
        <v>1E-3</v>
      </c>
      <c r="M14" s="34">
        <f t="shared" si="2"/>
        <v>0.5</v>
      </c>
      <c r="N14" s="33">
        <v>10000</v>
      </c>
      <c r="O14" s="15">
        <f t="shared" si="10"/>
        <v>1E-4</v>
      </c>
      <c r="P14" s="34">
        <f t="shared" si="3"/>
        <v>0.9</v>
      </c>
      <c r="Q14" s="33">
        <v>300</v>
      </c>
      <c r="R14" s="15">
        <f t="shared" si="11"/>
        <v>3.3333333333333335E-3</v>
      </c>
      <c r="S14" s="2">
        <v>1</v>
      </c>
      <c r="T14" s="2">
        <v>10</v>
      </c>
      <c r="U14" s="2">
        <v>3</v>
      </c>
      <c r="V14" s="15">
        <f t="shared" si="12"/>
        <v>8.21917808219178E-3</v>
      </c>
      <c r="W14" s="2">
        <v>3</v>
      </c>
      <c r="X14" s="15">
        <f t="shared" si="13"/>
        <v>8.21917808219178E-3</v>
      </c>
      <c r="Y14" s="2">
        <v>0.1</v>
      </c>
      <c r="Z14" s="2">
        <v>0.1</v>
      </c>
      <c r="AA14">
        <v>0</v>
      </c>
      <c r="AB14">
        <v>0</v>
      </c>
      <c r="AD14" s="14">
        <f t="shared" si="4"/>
        <v>9.5821917808219174E-4</v>
      </c>
      <c r="AE14" s="9">
        <f t="shared" si="5"/>
        <v>1043.6025732666189</v>
      </c>
      <c r="AF14" s="9">
        <f t="shared" si="6"/>
        <v>230.76923076923077</v>
      </c>
      <c r="AG14" s="9"/>
      <c r="AH14">
        <v>1</v>
      </c>
      <c r="AI14" s="14">
        <v>4.4999999999999999E-4</v>
      </c>
      <c r="AJ14" s="14">
        <v>0</v>
      </c>
      <c r="AK14" s="14">
        <v>5.0000000000000001E-4</v>
      </c>
      <c r="AL14" s="14">
        <v>0</v>
      </c>
      <c r="AM14" s="77">
        <v>8.21917808219178E-6</v>
      </c>
      <c r="AN14" s="77">
        <v>0</v>
      </c>
      <c r="AO14" s="21">
        <f t="shared" si="14"/>
        <v>9.5821917808219174E-4</v>
      </c>
      <c r="AQ14">
        <v>1</v>
      </c>
      <c r="AR14" s="29">
        <v>0</v>
      </c>
      <c r="AS14" s="14">
        <v>4.3333333333333331E-3</v>
      </c>
      <c r="AT14" s="14">
        <v>0</v>
      </c>
      <c r="AU14" s="28">
        <f t="shared" si="15"/>
        <v>4.3333333333333331E-3</v>
      </c>
    </row>
    <row r="15" spans="1:49">
      <c r="A15" s="29"/>
      <c r="B15" s="35"/>
      <c r="C15" s="35"/>
      <c r="D15" s="40"/>
      <c r="AA15" s="49">
        <v>0</v>
      </c>
      <c r="AB15" s="49">
        <v>0</v>
      </c>
      <c r="AD15" s="14"/>
      <c r="AE15" s="9"/>
      <c r="AF15" s="9"/>
      <c r="AG15" s="47"/>
      <c r="AH15" s="48" t="e">
        <v>#NUM!</v>
      </c>
      <c r="AI15" s="49" t="e">
        <v>#NUM!</v>
      </c>
      <c r="AJ15" s="49">
        <v>0</v>
      </c>
      <c r="AK15" s="49" t="e">
        <v>#NUM!</v>
      </c>
      <c r="AL15" s="49">
        <v>0</v>
      </c>
      <c r="AM15" s="49" t="e">
        <v>#NUM!</v>
      </c>
      <c r="AN15" s="49">
        <v>0</v>
      </c>
      <c r="AO15" s="50"/>
      <c r="AP15" s="48"/>
      <c r="AQ15" s="48">
        <v>1</v>
      </c>
      <c r="AR15" s="51">
        <v>0</v>
      </c>
      <c r="AS15" s="49" t="e">
        <v>#NUM!</v>
      </c>
      <c r="AT15" s="49">
        <v>0</v>
      </c>
      <c r="AU15" s="52"/>
      <c r="AV15" s="48"/>
      <c r="AW15" s="48"/>
    </row>
    <row r="16" spans="1:49">
      <c r="A16" s="29">
        <f t="shared" si="0"/>
        <v>2E-3</v>
      </c>
      <c r="B16" s="35">
        <f t="shared" si="0"/>
        <v>500</v>
      </c>
      <c r="C16" s="35">
        <f t="shared" si="0"/>
        <v>120</v>
      </c>
      <c r="D16" s="40" t="s">
        <v>103</v>
      </c>
      <c r="F16">
        <v>1</v>
      </c>
      <c r="G16">
        <v>2</v>
      </c>
      <c r="H16" s="4" t="str">
        <f t="shared" si="1"/>
        <v>1oo2</v>
      </c>
      <c r="I16" s="60">
        <f>I$11</f>
        <v>30</v>
      </c>
      <c r="J16" s="15">
        <f t="shared" si="8"/>
        <v>3.3333333333333333E-2</v>
      </c>
      <c r="K16" s="60">
        <f>K$11</f>
        <v>1000</v>
      </c>
      <c r="L16" s="15">
        <f t="shared" si="9"/>
        <v>1E-3</v>
      </c>
      <c r="M16" s="34">
        <f t="shared" si="2"/>
        <v>2.9126213592233011E-2</v>
      </c>
      <c r="N16" s="60">
        <f>N$11</f>
        <v>10000</v>
      </c>
      <c r="O16" s="15">
        <f t="shared" si="10"/>
        <v>1E-4</v>
      </c>
      <c r="P16" s="34">
        <f t="shared" si="3"/>
        <v>0.997</v>
      </c>
      <c r="Q16" s="60">
        <f>Q$11</f>
        <v>300</v>
      </c>
      <c r="R16" s="15">
        <f t="shared" si="11"/>
        <v>3.3333333333333335E-3</v>
      </c>
      <c r="S16" s="60">
        <f>S$11</f>
        <v>1</v>
      </c>
      <c r="T16" s="60">
        <f>T$11</f>
        <v>10</v>
      </c>
      <c r="U16" s="60">
        <f>U$11</f>
        <v>3</v>
      </c>
      <c r="V16" s="15">
        <f t="shared" si="12"/>
        <v>8.21917808219178E-3</v>
      </c>
      <c r="W16" s="60">
        <f>W$11</f>
        <v>3</v>
      </c>
      <c r="X16" s="15">
        <f t="shared" si="13"/>
        <v>8.21917808219178E-3</v>
      </c>
      <c r="Y16" s="61">
        <f>Y$11</f>
        <v>0.1</v>
      </c>
      <c r="Z16" s="61">
        <f>Z$11</f>
        <v>0.1</v>
      </c>
      <c r="AA16">
        <v>0.1</v>
      </c>
      <c r="AB16">
        <v>0.1</v>
      </c>
      <c r="AD16" s="14">
        <f t="shared" si="4"/>
        <v>2.0109613391943453E-3</v>
      </c>
      <c r="AE16" s="9">
        <f t="shared" si="5"/>
        <v>497.27460220624215</v>
      </c>
      <c r="AF16" s="9">
        <f t="shared" si="6"/>
        <v>115.38461538461539</v>
      </c>
      <c r="AG16" s="9"/>
      <c r="AH16">
        <v>1</v>
      </c>
      <c r="AI16" s="14">
        <v>2.9820269999999998E-4</v>
      </c>
      <c r="AJ16" s="14">
        <v>1.6616666666666665E-3</v>
      </c>
      <c r="AK16" s="14">
        <v>2.7000000000000006E-7</v>
      </c>
      <c r="AL16" s="14">
        <v>5.0000000000000002E-5</v>
      </c>
      <c r="AM16" s="77">
        <v>5.4719459560893231E-11</v>
      </c>
      <c r="AN16" s="77">
        <v>8.2191780821917807E-7</v>
      </c>
      <c r="AO16" s="21">
        <f t="shared" si="14"/>
        <v>2.0109613391943453E-3</v>
      </c>
      <c r="AQ16">
        <v>2</v>
      </c>
      <c r="AR16" s="29">
        <v>0</v>
      </c>
      <c r="AS16" s="14">
        <v>8.6666666666666663E-3</v>
      </c>
      <c r="AT16" s="14">
        <v>0</v>
      </c>
      <c r="AU16" s="28">
        <f t="shared" si="15"/>
        <v>8.6666666666666663E-3</v>
      </c>
    </row>
    <row r="17" spans="1:55">
      <c r="A17" s="29">
        <f t="shared" si="0"/>
        <v>5.6999999999999998E-4</v>
      </c>
      <c r="B17" s="35">
        <f t="shared" si="0"/>
        <v>1700</v>
      </c>
      <c r="C17" s="35">
        <f t="shared" si="0"/>
        <v>120</v>
      </c>
      <c r="D17" s="4"/>
      <c r="F17">
        <v>1</v>
      </c>
      <c r="G17">
        <v>2</v>
      </c>
      <c r="H17" s="4" t="str">
        <f t="shared" si="1"/>
        <v>1oo2</v>
      </c>
      <c r="I17" s="60">
        <f>I$12</f>
        <v>100</v>
      </c>
      <c r="J17" s="15">
        <f t="shared" si="8"/>
        <v>0.01</v>
      </c>
      <c r="K17" s="60">
        <f>K$12</f>
        <v>1000</v>
      </c>
      <c r="L17" s="15">
        <f t="shared" si="9"/>
        <v>1E-3</v>
      </c>
      <c r="M17" s="34">
        <f t="shared" si="2"/>
        <v>9.0909090909090912E-2</v>
      </c>
      <c r="N17" s="60">
        <f>N$12</f>
        <v>10000</v>
      </c>
      <c r="O17" s="15">
        <f t="shared" si="10"/>
        <v>1E-4</v>
      </c>
      <c r="P17" s="34">
        <f t="shared" si="3"/>
        <v>0.99</v>
      </c>
      <c r="Q17" s="60">
        <f>Q$12</f>
        <v>300</v>
      </c>
      <c r="R17" s="15">
        <f t="shared" si="11"/>
        <v>3.3333333333333335E-3</v>
      </c>
      <c r="S17" s="60">
        <f>S$12</f>
        <v>1</v>
      </c>
      <c r="T17" s="60">
        <f>T$12</f>
        <v>10</v>
      </c>
      <c r="U17" s="60">
        <f>U$12</f>
        <v>3</v>
      </c>
      <c r="V17" s="15">
        <f t="shared" si="12"/>
        <v>8.21917808219178E-3</v>
      </c>
      <c r="W17" s="60">
        <f>W$12</f>
        <v>3</v>
      </c>
      <c r="X17" s="15">
        <f t="shared" si="13"/>
        <v>8.21917808219178E-3</v>
      </c>
      <c r="Y17" s="61">
        <f>Y$12</f>
        <v>0.1</v>
      </c>
      <c r="Z17" s="61">
        <f>Z$12</f>
        <v>0.1</v>
      </c>
      <c r="AA17">
        <v>0.1</v>
      </c>
      <c r="AB17">
        <v>0.1</v>
      </c>
      <c r="AD17" s="14">
        <f t="shared" si="4"/>
        <v>5.7255467252767891E-4</v>
      </c>
      <c r="AE17" s="9">
        <f t="shared" si="5"/>
        <v>1746.5580982603144</v>
      </c>
      <c r="AF17" s="9">
        <f t="shared" si="6"/>
        <v>115.38461538461539</v>
      </c>
      <c r="AG17" s="9"/>
      <c r="AH17">
        <v>1</v>
      </c>
      <c r="AI17" s="14">
        <v>2.646270000000001E-5</v>
      </c>
      <c r="AJ17" s="14">
        <v>4.9500000000000011E-4</v>
      </c>
      <c r="AK17" s="14">
        <v>2.7000000000000006E-7</v>
      </c>
      <c r="AL17" s="14">
        <v>5.0000000000000002E-5</v>
      </c>
      <c r="AM17" s="77">
        <v>5.4719459560893231E-11</v>
      </c>
      <c r="AN17" s="77">
        <v>8.2191780821917807E-7</v>
      </c>
      <c r="AO17" s="21">
        <f t="shared" si="14"/>
        <v>5.7255467252767891E-4</v>
      </c>
      <c r="AQ17">
        <v>2</v>
      </c>
      <c r="AR17" s="29">
        <v>0</v>
      </c>
      <c r="AS17" s="14">
        <v>8.6666666666666663E-3</v>
      </c>
      <c r="AT17" s="14">
        <v>0</v>
      </c>
      <c r="AU17" s="28">
        <f t="shared" si="15"/>
        <v>8.6666666666666663E-3</v>
      </c>
    </row>
    <row r="18" spans="1:55">
      <c r="A18" s="29">
        <f t="shared" si="0"/>
        <v>2.2000000000000001E-4</v>
      </c>
      <c r="B18" s="35">
        <f t="shared" si="0"/>
        <v>4600</v>
      </c>
      <c r="C18" s="35">
        <f t="shared" si="0"/>
        <v>120</v>
      </c>
      <c r="D18" s="4"/>
      <c r="F18">
        <v>1</v>
      </c>
      <c r="G18">
        <v>2</v>
      </c>
      <c r="H18" s="4" t="str">
        <f t="shared" si="1"/>
        <v>1oo2</v>
      </c>
      <c r="I18" s="60">
        <f>I$13</f>
        <v>300</v>
      </c>
      <c r="J18" s="15">
        <f t="shared" si="8"/>
        <v>3.3333333333333335E-3</v>
      </c>
      <c r="K18" s="60">
        <f>K$13</f>
        <v>1000</v>
      </c>
      <c r="L18" s="15">
        <f t="shared" si="9"/>
        <v>1E-3</v>
      </c>
      <c r="M18" s="34">
        <f t="shared" si="2"/>
        <v>0.23076923076923078</v>
      </c>
      <c r="N18" s="60">
        <f>N$13</f>
        <v>10000</v>
      </c>
      <c r="O18" s="15">
        <f t="shared" si="10"/>
        <v>1E-4</v>
      </c>
      <c r="P18" s="34">
        <f t="shared" si="3"/>
        <v>0.97</v>
      </c>
      <c r="Q18" s="60">
        <f>Q$13</f>
        <v>300</v>
      </c>
      <c r="R18" s="15">
        <f t="shared" si="11"/>
        <v>3.3333333333333335E-3</v>
      </c>
      <c r="S18" s="60">
        <f>S$13</f>
        <v>1</v>
      </c>
      <c r="T18" s="60">
        <f>T$13</f>
        <v>10</v>
      </c>
      <c r="U18" s="60">
        <f>U$13</f>
        <v>3</v>
      </c>
      <c r="V18" s="15">
        <f t="shared" si="12"/>
        <v>8.21917808219178E-3</v>
      </c>
      <c r="W18" s="60">
        <f>W$13</f>
        <v>3</v>
      </c>
      <c r="X18" s="15">
        <f t="shared" si="13"/>
        <v>8.21917808219178E-3</v>
      </c>
      <c r="Y18" s="61">
        <f>Y$13</f>
        <v>0.1</v>
      </c>
      <c r="Z18" s="61">
        <f>Z$13</f>
        <v>0.1</v>
      </c>
      <c r="AA18">
        <v>0.1</v>
      </c>
      <c r="AB18">
        <v>0.1</v>
      </c>
      <c r="AD18" s="14">
        <f t="shared" si="4"/>
        <v>2.1558133919434544E-4</v>
      </c>
      <c r="AE18" s="9">
        <f t="shared" si="5"/>
        <v>4638.6204099906126</v>
      </c>
      <c r="AF18" s="9">
        <f t="shared" si="6"/>
        <v>115.38461538461539</v>
      </c>
      <c r="AG18" s="9"/>
      <c r="AH18">
        <v>1</v>
      </c>
      <c r="AI18" s="14">
        <v>2.8227000000000005E-6</v>
      </c>
      <c r="AJ18" s="14">
        <v>1.616666666666667E-4</v>
      </c>
      <c r="AK18" s="14">
        <v>2.7000000000000006E-7</v>
      </c>
      <c r="AL18" s="14">
        <v>5.0000000000000002E-5</v>
      </c>
      <c r="AM18" s="77">
        <v>5.4719459560893231E-11</v>
      </c>
      <c r="AN18" s="77">
        <v>8.2191780821917807E-7</v>
      </c>
      <c r="AO18" s="21">
        <f t="shared" si="14"/>
        <v>2.1558133919434544E-4</v>
      </c>
      <c r="AQ18">
        <v>2</v>
      </c>
      <c r="AR18" s="29">
        <v>0</v>
      </c>
      <c r="AS18" s="14">
        <v>8.6666666666666663E-3</v>
      </c>
      <c r="AT18" s="14">
        <v>0</v>
      </c>
      <c r="AU18" s="28">
        <f t="shared" si="15"/>
        <v>8.6666666666666663E-3</v>
      </c>
      <c r="BC18" s="11"/>
    </row>
    <row r="19" spans="1:55">
      <c r="A19" s="29">
        <f t="shared" si="0"/>
        <v>9.6000000000000002E-5</v>
      </c>
      <c r="B19" s="35">
        <f t="shared" si="0"/>
        <v>10000</v>
      </c>
      <c r="C19" s="35">
        <f t="shared" si="0"/>
        <v>120</v>
      </c>
      <c r="D19" s="4"/>
      <c r="F19">
        <v>1</v>
      </c>
      <c r="G19">
        <v>2</v>
      </c>
      <c r="H19" s="4" t="str">
        <f t="shared" si="1"/>
        <v>1oo2</v>
      </c>
      <c r="I19" s="60">
        <f>I$14</f>
        <v>1000</v>
      </c>
      <c r="J19" s="15">
        <f t="shared" si="8"/>
        <v>1E-3</v>
      </c>
      <c r="K19" s="60">
        <f>K$14</f>
        <v>1000</v>
      </c>
      <c r="L19" s="15">
        <f t="shared" si="9"/>
        <v>1E-3</v>
      </c>
      <c r="M19" s="34">
        <f t="shared" si="2"/>
        <v>0.5</v>
      </c>
      <c r="N19" s="60">
        <f>N$14</f>
        <v>10000</v>
      </c>
      <c r="O19" s="15">
        <f t="shared" si="10"/>
        <v>1E-4</v>
      </c>
      <c r="P19" s="34">
        <f t="shared" si="3"/>
        <v>0.9</v>
      </c>
      <c r="Q19" s="60">
        <f>Q$14</f>
        <v>300</v>
      </c>
      <c r="R19" s="15">
        <f t="shared" si="11"/>
        <v>3.3333333333333335E-3</v>
      </c>
      <c r="S19" s="60">
        <f>S$14</f>
        <v>1</v>
      </c>
      <c r="T19" s="60">
        <f>T$14</f>
        <v>10</v>
      </c>
      <c r="U19" s="60">
        <f>U$14</f>
        <v>3</v>
      </c>
      <c r="V19" s="15">
        <f t="shared" si="12"/>
        <v>8.21917808219178E-3</v>
      </c>
      <c r="W19" s="60">
        <f>W$14</f>
        <v>3</v>
      </c>
      <c r="X19" s="15">
        <f t="shared" si="13"/>
        <v>8.21917808219178E-3</v>
      </c>
      <c r="Y19" s="61">
        <f>Y$14</f>
        <v>0.1</v>
      </c>
      <c r="Z19" s="61">
        <f>Z$14</f>
        <v>0.1</v>
      </c>
      <c r="AA19">
        <v>0.1</v>
      </c>
      <c r="AB19">
        <v>0.1</v>
      </c>
      <c r="AD19" s="14">
        <f t="shared" si="4"/>
        <v>9.6310672527678747E-5</v>
      </c>
      <c r="AE19" s="9">
        <f t="shared" si="5"/>
        <v>10383.065279838118</v>
      </c>
      <c r="AF19" s="9">
        <f t="shared" si="6"/>
        <v>115.38461538461539</v>
      </c>
      <c r="AG19" s="9"/>
      <c r="AH19">
        <v>1</v>
      </c>
      <c r="AI19" s="14">
        <v>2.1869999999999999E-7</v>
      </c>
      <c r="AJ19" s="14">
        <v>4.5000000000000003E-5</v>
      </c>
      <c r="AK19" s="14">
        <v>2.7000000000000006E-7</v>
      </c>
      <c r="AL19" s="14">
        <v>5.0000000000000002E-5</v>
      </c>
      <c r="AM19" s="77">
        <v>5.4719459560893231E-11</v>
      </c>
      <c r="AN19" s="77">
        <v>8.2191780821917807E-7</v>
      </c>
      <c r="AO19" s="21">
        <f t="shared" si="14"/>
        <v>9.6310672527678747E-5</v>
      </c>
      <c r="AQ19">
        <v>2</v>
      </c>
      <c r="AR19" s="29">
        <v>0</v>
      </c>
      <c r="AS19" s="14">
        <v>8.6666666666666663E-3</v>
      </c>
      <c r="AT19" s="14">
        <v>0</v>
      </c>
      <c r="AU19" s="28">
        <f t="shared" si="15"/>
        <v>8.6666666666666663E-3</v>
      </c>
    </row>
    <row r="20" spans="1:55">
      <c r="A20" s="29"/>
      <c r="B20" s="35"/>
      <c r="C20" s="35"/>
      <c r="D20" s="40"/>
      <c r="Y20" s="62"/>
      <c r="Z20" s="62"/>
      <c r="AA20" s="49">
        <v>0</v>
      </c>
      <c r="AB20" s="49">
        <v>0</v>
      </c>
      <c r="AD20" s="14"/>
      <c r="AE20" s="9"/>
      <c r="AF20" s="9"/>
      <c r="AG20" s="47"/>
      <c r="AH20" s="48" t="e">
        <v>#NUM!</v>
      </c>
      <c r="AI20" s="49" t="e">
        <v>#NUM!</v>
      </c>
      <c r="AJ20" s="49">
        <v>0</v>
      </c>
      <c r="AK20" s="49" t="e">
        <v>#NUM!</v>
      </c>
      <c r="AL20" s="49">
        <v>0</v>
      </c>
      <c r="AM20" s="49" t="e">
        <v>#NUM!</v>
      </c>
      <c r="AN20" s="49">
        <v>0</v>
      </c>
      <c r="AO20" s="50"/>
      <c r="AP20" s="48"/>
      <c r="AQ20" s="48">
        <v>1</v>
      </c>
      <c r="AR20" s="51">
        <v>0</v>
      </c>
      <c r="AS20" s="49" t="e">
        <v>#NUM!</v>
      </c>
      <c r="AT20" s="49">
        <v>0</v>
      </c>
      <c r="AU20" s="52"/>
      <c r="AV20" s="48"/>
      <c r="AW20" s="48"/>
    </row>
    <row r="21" spans="1:55">
      <c r="A21" s="29">
        <f t="shared" ref="A21:C29" si="16">ROUND(AD21,SigFigs-1-INT(LOG10(AD21)))</f>
        <v>3.3999999999999998E-3</v>
      </c>
      <c r="B21" s="35">
        <f t="shared" si="16"/>
        <v>300</v>
      </c>
      <c r="C21" s="35">
        <f t="shared" si="16"/>
        <v>1500</v>
      </c>
      <c r="D21" s="40" t="s">
        <v>104</v>
      </c>
      <c r="F21">
        <v>2</v>
      </c>
      <c r="G21">
        <v>3</v>
      </c>
      <c r="H21" s="4" t="str">
        <f t="shared" si="1"/>
        <v>2oo3</v>
      </c>
      <c r="I21" s="60">
        <f>I$11</f>
        <v>30</v>
      </c>
      <c r="J21" s="15">
        <f t="shared" ref="J21:J24" si="17">1/I21</f>
        <v>3.3333333333333333E-2</v>
      </c>
      <c r="K21" s="60">
        <f>K$11</f>
        <v>1000</v>
      </c>
      <c r="L21" s="15">
        <f t="shared" ref="L21:L29" si="18">1/K21</f>
        <v>1E-3</v>
      </c>
      <c r="M21" s="34">
        <f t="shared" ref="M21:M29" si="19">λDD/(λDD+λDU)</f>
        <v>2.9126213592233011E-2</v>
      </c>
      <c r="N21" s="60">
        <f>N$11</f>
        <v>10000</v>
      </c>
      <c r="O21" s="15">
        <f t="shared" ref="O21:O29" si="20">1/N21</f>
        <v>1E-4</v>
      </c>
      <c r="P21" s="34">
        <f t="shared" ref="P21:P29" si="21">1-λDN/λDU</f>
        <v>0.997</v>
      </c>
      <c r="Q21" s="60">
        <f>Q$11</f>
        <v>300</v>
      </c>
      <c r="R21" s="15">
        <f t="shared" ref="R21:R29" si="22">1/Q21</f>
        <v>3.3333333333333335E-3</v>
      </c>
      <c r="S21" s="60">
        <f>S$11</f>
        <v>1</v>
      </c>
      <c r="T21" s="60">
        <f>T$11</f>
        <v>10</v>
      </c>
      <c r="U21" s="60">
        <f>U$11</f>
        <v>3</v>
      </c>
      <c r="V21" s="15">
        <f t="shared" ref="V21:V29" si="23">U21/365</f>
        <v>8.21917808219178E-3</v>
      </c>
      <c r="W21" s="60">
        <f>W$11</f>
        <v>3</v>
      </c>
      <c r="X21" s="15">
        <f t="shared" ref="X21:X29" si="24">W21/365</f>
        <v>8.21917808219178E-3</v>
      </c>
      <c r="Y21" s="61">
        <f>Y$11</f>
        <v>0.1</v>
      </c>
      <c r="Z21" s="61">
        <f>Z$11</f>
        <v>0.1</v>
      </c>
      <c r="AA21">
        <v>0.15000000000000002</v>
      </c>
      <c r="AB21">
        <v>0.15000000000000002</v>
      </c>
      <c r="AD21" s="14">
        <f t="shared" ref="AD21:AD29" si="25">AO21</f>
        <v>3.3674238592486605E-3</v>
      </c>
      <c r="AE21" s="9">
        <f t="shared" ref="AE21:AE29" si="26">1/AO21</f>
        <v>296.96291343113546</v>
      </c>
      <c r="AF21" s="9">
        <f t="shared" ref="AF21:AF29" si="27">1/AU21</f>
        <v>1536.2728757344644</v>
      </c>
      <c r="AG21" s="9"/>
      <c r="AH21">
        <v>3</v>
      </c>
      <c r="AI21" s="14">
        <v>7.9796833611111109E-4</v>
      </c>
      <c r="AJ21" s="14">
        <v>2.4924999999999999E-3</v>
      </c>
      <c r="AK21" s="14">
        <v>7.2249999999999996E-7</v>
      </c>
      <c r="AL21" s="14">
        <v>7.5000000000000021E-5</v>
      </c>
      <c r="AM21" s="77">
        <v>1.4642522049164944E-10</v>
      </c>
      <c r="AN21" s="77">
        <v>1.232876712328767E-6</v>
      </c>
      <c r="AO21" s="21">
        <f t="shared" si="14"/>
        <v>3.3674238592486605E-3</v>
      </c>
      <c r="AQ21">
        <v>6</v>
      </c>
      <c r="AR21" s="29">
        <v>1.5</v>
      </c>
      <c r="AS21" s="14">
        <v>9.2602739726027382E-7</v>
      </c>
      <c r="AT21" s="14">
        <v>6.5000000000000008E-4</v>
      </c>
      <c r="AU21" s="28">
        <f t="shared" si="15"/>
        <v>6.5092602739726037E-4</v>
      </c>
    </row>
    <row r="22" spans="1:55">
      <c r="A22" s="29">
        <f t="shared" si="16"/>
        <v>8.8999999999999995E-4</v>
      </c>
      <c r="B22" s="35">
        <f t="shared" si="16"/>
        <v>1100</v>
      </c>
      <c r="C22" s="35">
        <f t="shared" si="16"/>
        <v>1500</v>
      </c>
      <c r="D22" s="40"/>
      <c r="F22">
        <v>2</v>
      </c>
      <c r="G22">
        <v>3</v>
      </c>
      <c r="H22" s="4" t="str">
        <f t="shared" ref="H22:H24" si="28">F22&amp;"oo"&amp;G22</f>
        <v>2oo3</v>
      </c>
      <c r="I22" s="60">
        <f>I$12</f>
        <v>100</v>
      </c>
      <c r="J22" s="15">
        <f t="shared" si="17"/>
        <v>0.01</v>
      </c>
      <c r="K22" s="60">
        <f>K$12</f>
        <v>1000</v>
      </c>
      <c r="L22" s="15">
        <f t="shared" si="18"/>
        <v>1E-3</v>
      </c>
      <c r="M22" s="34">
        <f t="shared" si="19"/>
        <v>9.0909090909090912E-2</v>
      </c>
      <c r="N22" s="60">
        <f>N$12</f>
        <v>10000</v>
      </c>
      <c r="O22" s="15">
        <f t="shared" si="20"/>
        <v>1E-4</v>
      </c>
      <c r="P22" s="34">
        <f t="shared" si="21"/>
        <v>0.99</v>
      </c>
      <c r="Q22" s="60">
        <f>Q$12</f>
        <v>300</v>
      </c>
      <c r="R22" s="15">
        <f t="shared" si="22"/>
        <v>3.3333333333333335E-3</v>
      </c>
      <c r="S22" s="60">
        <f>S$12</f>
        <v>1</v>
      </c>
      <c r="T22" s="60">
        <f>T$12</f>
        <v>10</v>
      </c>
      <c r="U22" s="60">
        <f>U$12</f>
        <v>3</v>
      </c>
      <c r="V22" s="15">
        <f t="shared" si="23"/>
        <v>8.21917808219178E-3</v>
      </c>
      <c r="W22" s="60">
        <f>W$12</f>
        <v>3</v>
      </c>
      <c r="X22" s="15">
        <f t="shared" si="24"/>
        <v>8.21917808219178E-3</v>
      </c>
      <c r="Y22" s="61">
        <f>Y$12</f>
        <v>0.1</v>
      </c>
      <c r="Z22" s="61">
        <f>Z$12</f>
        <v>0.1</v>
      </c>
      <c r="AA22">
        <v>0.15000000000000002</v>
      </c>
      <c r="AB22">
        <v>0.15000000000000002</v>
      </c>
      <c r="AD22" s="14">
        <f t="shared" si="25"/>
        <v>8.9026774813754956E-4</v>
      </c>
      <c r="AE22" s="9">
        <f t="shared" si="26"/>
        <v>1123.257584127934</v>
      </c>
      <c r="AF22" s="9">
        <f t="shared" si="27"/>
        <v>1536.2728757344644</v>
      </c>
      <c r="AG22" s="9"/>
      <c r="AH22">
        <v>3</v>
      </c>
      <c r="AI22" s="14">
        <v>7.0812225000000008E-5</v>
      </c>
      <c r="AJ22" s="14">
        <v>7.4250000000000021E-4</v>
      </c>
      <c r="AK22" s="14">
        <v>7.2249999999999996E-7</v>
      </c>
      <c r="AL22" s="14">
        <v>7.5000000000000021E-5</v>
      </c>
      <c r="AM22" s="77">
        <v>1.4642522049164944E-10</v>
      </c>
      <c r="AN22" s="77">
        <v>1.232876712328767E-6</v>
      </c>
      <c r="AO22" s="21">
        <f t="shared" ref="AO22:AO29" si="29">SUM(AI22:AN22)</f>
        <v>8.9026774813754956E-4</v>
      </c>
      <c r="AQ22">
        <v>6</v>
      </c>
      <c r="AR22" s="29">
        <v>1.5</v>
      </c>
      <c r="AS22" s="14">
        <v>9.2602739726027382E-7</v>
      </c>
      <c r="AT22" s="14">
        <v>6.5000000000000008E-4</v>
      </c>
      <c r="AU22" s="28">
        <f t="shared" si="7"/>
        <v>6.5092602739726037E-4</v>
      </c>
    </row>
    <row r="23" spans="1:55">
      <c r="A23" s="29">
        <f t="shared" si="16"/>
        <v>3.3E-4</v>
      </c>
      <c r="B23" s="35">
        <f t="shared" si="16"/>
        <v>3100</v>
      </c>
      <c r="C23" s="35">
        <f t="shared" si="16"/>
        <v>1500</v>
      </c>
      <c r="D23" s="40"/>
      <c r="F23">
        <v>2</v>
      </c>
      <c r="G23">
        <v>3</v>
      </c>
      <c r="H23" s="4" t="str">
        <f t="shared" si="28"/>
        <v>2oo3</v>
      </c>
      <c r="I23" s="60">
        <f>I$13</f>
        <v>300</v>
      </c>
      <c r="J23" s="15">
        <f t="shared" si="17"/>
        <v>3.3333333333333335E-3</v>
      </c>
      <c r="K23" s="60">
        <f>K$13</f>
        <v>1000</v>
      </c>
      <c r="L23" s="15">
        <f t="shared" si="18"/>
        <v>1E-3</v>
      </c>
      <c r="M23" s="34">
        <f t="shared" si="19"/>
        <v>0.23076923076923078</v>
      </c>
      <c r="N23" s="60">
        <f>N$13</f>
        <v>10000</v>
      </c>
      <c r="O23" s="15">
        <f t="shared" si="20"/>
        <v>1E-4</v>
      </c>
      <c r="P23" s="34">
        <f t="shared" si="21"/>
        <v>0.97</v>
      </c>
      <c r="Q23" s="60">
        <f>Q$13</f>
        <v>300</v>
      </c>
      <c r="R23" s="15">
        <f t="shared" si="22"/>
        <v>3.3333333333333335E-3</v>
      </c>
      <c r="S23" s="60">
        <f>S$13</f>
        <v>1</v>
      </c>
      <c r="T23" s="60">
        <f>T$13</f>
        <v>10</v>
      </c>
      <c r="U23" s="60">
        <f>U$13</f>
        <v>3</v>
      </c>
      <c r="V23" s="15">
        <f t="shared" si="23"/>
        <v>8.21917808219178E-3</v>
      </c>
      <c r="W23" s="60">
        <f>W$13</f>
        <v>3</v>
      </c>
      <c r="X23" s="15">
        <f t="shared" si="24"/>
        <v>8.21917808219178E-3</v>
      </c>
      <c r="Y23" s="61">
        <f>Y$13</f>
        <v>0.1</v>
      </c>
      <c r="Z23" s="61">
        <f>Z$13</f>
        <v>0.1</v>
      </c>
      <c r="AA23">
        <v>0.15000000000000002</v>
      </c>
      <c r="AB23">
        <v>0.15000000000000002</v>
      </c>
      <c r="AD23" s="14">
        <f t="shared" si="25"/>
        <v>3.2700885924866045E-4</v>
      </c>
      <c r="AE23" s="9">
        <f t="shared" si="26"/>
        <v>3058.0211260869573</v>
      </c>
      <c r="AF23" s="9">
        <f t="shared" si="27"/>
        <v>1536.2728757344644</v>
      </c>
      <c r="AG23" s="9"/>
      <c r="AH23">
        <v>3</v>
      </c>
      <c r="AI23" s="14">
        <v>7.5533361111111125E-6</v>
      </c>
      <c r="AJ23" s="14">
        <v>2.4250000000000007E-4</v>
      </c>
      <c r="AK23" s="14">
        <v>7.2249999999999996E-7</v>
      </c>
      <c r="AL23" s="14">
        <v>7.5000000000000021E-5</v>
      </c>
      <c r="AM23" s="77">
        <v>1.4642522049164944E-10</v>
      </c>
      <c r="AN23" s="77">
        <v>1.232876712328767E-6</v>
      </c>
      <c r="AO23" s="21">
        <f t="shared" si="29"/>
        <v>3.2700885924866045E-4</v>
      </c>
      <c r="AQ23">
        <v>6</v>
      </c>
      <c r="AR23" s="29">
        <v>1.5</v>
      </c>
      <c r="AS23" s="14">
        <v>9.2602739726027382E-7</v>
      </c>
      <c r="AT23" s="14">
        <v>6.5000000000000008E-4</v>
      </c>
      <c r="AU23" s="28">
        <f t="shared" si="7"/>
        <v>6.5092602739726037E-4</v>
      </c>
    </row>
    <row r="24" spans="1:55">
      <c r="A24" s="29">
        <f t="shared" si="16"/>
        <v>1.4999999999999999E-4</v>
      </c>
      <c r="B24" s="35">
        <f t="shared" si="16"/>
        <v>6900</v>
      </c>
      <c r="C24" s="35">
        <f t="shared" si="16"/>
        <v>1500</v>
      </c>
      <c r="D24" s="40"/>
      <c r="F24">
        <v>2</v>
      </c>
      <c r="G24">
        <v>3</v>
      </c>
      <c r="H24" s="4" t="str">
        <f t="shared" si="28"/>
        <v>2oo3</v>
      </c>
      <c r="I24" s="60">
        <f>I$14</f>
        <v>1000</v>
      </c>
      <c r="J24" s="15">
        <f t="shared" si="17"/>
        <v>1E-3</v>
      </c>
      <c r="K24" s="60">
        <f>K$14</f>
        <v>1000</v>
      </c>
      <c r="L24" s="15">
        <f t="shared" si="18"/>
        <v>1E-3</v>
      </c>
      <c r="M24" s="34">
        <f t="shared" si="19"/>
        <v>0.5</v>
      </c>
      <c r="N24" s="60">
        <f>N$14</f>
        <v>10000</v>
      </c>
      <c r="O24" s="15">
        <f t="shared" si="20"/>
        <v>1E-4</v>
      </c>
      <c r="P24" s="34">
        <f t="shared" si="21"/>
        <v>0.9</v>
      </c>
      <c r="Q24" s="60">
        <f>Q$14</f>
        <v>300</v>
      </c>
      <c r="R24" s="15">
        <f t="shared" si="22"/>
        <v>3.3333333333333335E-3</v>
      </c>
      <c r="S24" s="60">
        <f>S$14</f>
        <v>1</v>
      </c>
      <c r="T24" s="60">
        <f>T$14</f>
        <v>10</v>
      </c>
      <c r="U24" s="60">
        <f>U$14</f>
        <v>3</v>
      </c>
      <c r="V24" s="15">
        <f t="shared" si="23"/>
        <v>8.21917808219178E-3</v>
      </c>
      <c r="W24" s="60">
        <f>W$14</f>
        <v>3</v>
      </c>
      <c r="X24" s="15">
        <f t="shared" si="24"/>
        <v>8.21917808219178E-3</v>
      </c>
      <c r="Y24" s="61">
        <f>Y$14</f>
        <v>0.1</v>
      </c>
      <c r="Z24" s="61">
        <f>Z$14</f>
        <v>0.1</v>
      </c>
      <c r="AA24">
        <v>0.15000000000000002</v>
      </c>
      <c r="AB24">
        <v>0.15000000000000002</v>
      </c>
      <c r="AD24" s="14">
        <f t="shared" si="25"/>
        <v>1.4504074813754931E-4</v>
      </c>
      <c r="AE24" s="9">
        <f t="shared" si="26"/>
        <v>6894.61418836347</v>
      </c>
      <c r="AF24" s="9">
        <f t="shared" si="27"/>
        <v>1536.2728757344644</v>
      </c>
      <c r="AG24" s="9"/>
      <c r="AH24">
        <v>3</v>
      </c>
      <c r="AI24" s="14">
        <v>5.8522499999999987E-7</v>
      </c>
      <c r="AJ24" s="14">
        <v>6.7500000000000014E-5</v>
      </c>
      <c r="AK24" s="14">
        <v>7.2249999999999996E-7</v>
      </c>
      <c r="AL24" s="14">
        <v>7.5000000000000021E-5</v>
      </c>
      <c r="AM24" s="77">
        <v>1.4642522049164944E-10</v>
      </c>
      <c r="AN24" s="77">
        <v>1.232876712328767E-6</v>
      </c>
      <c r="AO24" s="21">
        <f t="shared" si="29"/>
        <v>1.4504074813754931E-4</v>
      </c>
      <c r="AQ24">
        <v>6</v>
      </c>
      <c r="AR24" s="29">
        <v>1.5</v>
      </c>
      <c r="AS24" s="14">
        <v>9.2602739726027382E-7</v>
      </c>
      <c r="AT24" s="14">
        <v>6.5000000000000008E-4</v>
      </c>
      <c r="AU24" s="28">
        <f t="shared" si="7"/>
        <v>6.5092602739726037E-4</v>
      </c>
    </row>
    <row r="25" spans="1:55">
      <c r="A25" s="29"/>
      <c r="B25" s="35"/>
      <c r="C25" s="35"/>
      <c r="D25" s="40"/>
      <c r="Y25" s="62"/>
      <c r="Z25" s="62"/>
      <c r="AA25" s="49">
        <v>0</v>
      </c>
      <c r="AB25" s="49">
        <v>0</v>
      </c>
      <c r="AD25" s="14"/>
      <c r="AE25" s="9"/>
      <c r="AF25" s="9"/>
      <c r="AG25" s="47"/>
      <c r="AH25" s="48" t="e">
        <v>#NUM!</v>
      </c>
      <c r="AI25" s="49" t="e">
        <v>#NUM!</v>
      </c>
      <c r="AJ25" s="49">
        <v>0</v>
      </c>
      <c r="AK25" s="49" t="e">
        <v>#NUM!</v>
      </c>
      <c r="AL25" s="49">
        <v>0</v>
      </c>
      <c r="AM25" s="49" t="e">
        <v>#NUM!</v>
      </c>
      <c r="AN25" s="49">
        <v>0</v>
      </c>
      <c r="AO25" s="50"/>
      <c r="AP25" s="48"/>
      <c r="AQ25" s="48">
        <v>1</v>
      </c>
      <c r="AR25" s="51">
        <v>0</v>
      </c>
      <c r="AS25" s="49" t="e">
        <v>#NUM!</v>
      </c>
      <c r="AT25" s="49">
        <v>0</v>
      </c>
      <c r="AU25" s="52"/>
      <c r="AV25" s="48"/>
      <c r="AW25" s="48"/>
    </row>
    <row r="26" spans="1:55">
      <c r="A26" s="29">
        <f t="shared" si="16"/>
        <v>3.4000000000000002E-2</v>
      </c>
      <c r="B26" s="35">
        <f t="shared" si="16"/>
        <v>29</v>
      </c>
      <c r="C26" s="35">
        <f t="shared" si="16"/>
        <v>2300</v>
      </c>
      <c r="D26" s="40" t="s">
        <v>105</v>
      </c>
      <c r="F26">
        <v>2</v>
      </c>
      <c r="G26">
        <v>2</v>
      </c>
      <c r="H26" s="4" t="str">
        <f t="shared" ref="H26" si="30">F26&amp;"oo"&amp;G26</f>
        <v>2oo2</v>
      </c>
      <c r="I26" s="60">
        <f>I$11</f>
        <v>30</v>
      </c>
      <c r="J26" s="15">
        <f t="shared" ref="J26:J29" si="31">1/I26</f>
        <v>3.3333333333333333E-2</v>
      </c>
      <c r="K26" s="60">
        <f>K$11</f>
        <v>1000</v>
      </c>
      <c r="L26" s="15">
        <f t="shared" si="18"/>
        <v>1E-3</v>
      </c>
      <c r="M26" s="34">
        <f t="shared" si="19"/>
        <v>2.9126213592233011E-2</v>
      </c>
      <c r="N26" s="60">
        <f>N$11</f>
        <v>10000</v>
      </c>
      <c r="O26" s="15">
        <f t="shared" si="20"/>
        <v>1E-4</v>
      </c>
      <c r="P26" s="34">
        <f t="shared" si="21"/>
        <v>0.997</v>
      </c>
      <c r="Q26" s="60">
        <f>Q$11</f>
        <v>300</v>
      </c>
      <c r="R26" s="15">
        <f t="shared" si="22"/>
        <v>3.3333333333333335E-3</v>
      </c>
      <c r="S26" s="60">
        <f>S$11</f>
        <v>1</v>
      </c>
      <c r="T26" s="60">
        <f>T$11</f>
        <v>10</v>
      </c>
      <c r="U26" s="60">
        <f>U$11</f>
        <v>3</v>
      </c>
      <c r="V26" s="15">
        <f t="shared" si="23"/>
        <v>8.21917808219178E-3</v>
      </c>
      <c r="W26" s="60">
        <f>W$11</f>
        <v>3</v>
      </c>
      <c r="X26" s="15">
        <f t="shared" si="24"/>
        <v>8.21917808219178E-3</v>
      </c>
      <c r="Y26" s="61">
        <f>Y$11</f>
        <v>0.1</v>
      </c>
      <c r="Z26" s="61">
        <f>Z$11</f>
        <v>0.1</v>
      </c>
      <c r="AA26">
        <v>0</v>
      </c>
      <c r="AB26">
        <v>0</v>
      </c>
      <c r="AD26" s="14">
        <f t="shared" si="25"/>
        <v>3.4249771689497714E-2</v>
      </c>
      <c r="AE26" s="9">
        <f t="shared" si="26"/>
        <v>29.197274921007374</v>
      </c>
      <c r="AF26" s="9">
        <f t="shared" si="27"/>
        <v>2306.0496421937587</v>
      </c>
      <c r="AG26" s="9"/>
      <c r="AH26">
        <v>2</v>
      </c>
      <c r="AI26" s="14">
        <v>3.323333333333333E-2</v>
      </c>
      <c r="AJ26" s="14">
        <v>0</v>
      </c>
      <c r="AK26" s="14">
        <v>1E-3</v>
      </c>
      <c r="AL26" s="14">
        <v>0</v>
      </c>
      <c r="AM26" s="77">
        <v>1.643835616438356E-5</v>
      </c>
      <c r="AN26" s="77">
        <v>0</v>
      </c>
      <c r="AO26" s="21">
        <f t="shared" si="29"/>
        <v>3.4249771689497714E-2</v>
      </c>
      <c r="AQ26">
        <v>2</v>
      </c>
      <c r="AR26" s="29">
        <v>1</v>
      </c>
      <c r="AS26" s="14">
        <v>3.0867579908675797E-7</v>
      </c>
      <c r="AT26" s="14">
        <v>4.3333333333333331E-4</v>
      </c>
      <c r="AU26" s="28">
        <f t="shared" si="7"/>
        <v>4.3364200913242006E-4</v>
      </c>
    </row>
    <row r="27" spans="1:55">
      <c r="A27" s="29">
        <f t="shared" si="16"/>
        <v>1.0999999999999999E-2</v>
      </c>
      <c r="B27" s="35">
        <f t="shared" si="16"/>
        <v>92</v>
      </c>
      <c r="C27" s="35">
        <f t="shared" si="16"/>
        <v>2300</v>
      </c>
      <c r="D27" s="40"/>
      <c r="F27">
        <v>2</v>
      </c>
      <c r="G27">
        <v>2</v>
      </c>
      <c r="H27" s="4" t="str">
        <f t="shared" ref="H27:H29" si="32">F27&amp;"oo"&amp;G27</f>
        <v>2oo2</v>
      </c>
      <c r="I27" s="60">
        <f>I$12</f>
        <v>100</v>
      </c>
      <c r="J27" s="15">
        <f t="shared" si="31"/>
        <v>0.01</v>
      </c>
      <c r="K27" s="60">
        <f>K$12</f>
        <v>1000</v>
      </c>
      <c r="L27" s="15">
        <f t="shared" si="18"/>
        <v>1E-3</v>
      </c>
      <c r="M27" s="34">
        <f t="shared" si="19"/>
        <v>9.0909090909090912E-2</v>
      </c>
      <c r="N27" s="60">
        <f>N$12</f>
        <v>10000</v>
      </c>
      <c r="O27" s="15">
        <f t="shared" si="20"/>
        <v>1E-4</v>
      </c>
      <c r="P27" s="34">
        <f t="shared" si="21"/>
        <v>0.99</v>
      </c>
      <c r="Q27" s="60">
        <f>Q$12</f>
        <v>300</v>
      </c>
      <c r="R27" s="15">
        <f t="shared" si="22"/>
        <v>3.3333333333333335E-3</v>
      </c>
      <c r="S27" s="60">
        <f>S$12</f>
        <v>1</v>
      </c>
      <c r="T27" s="60">
        <f>T$12</f>
        <v>10</v>
      </c>
      <c r="U27" s="60">
        <f>U$12</f>
        <v>3</v>
      </c>
      <c r="V27" s="15">
        <f t="shared" si="23"/>
        <v>8.21917808219178E-3</v>
      </c>
      <c r="W27" s="60">
        <f>W$12</f>
        <v>3</v>
      </c>
      <c r="X27" s="15">
        <f t="shared" si="24"/>
        <v>8.21917808219178E-3</v>
      </c>
      <c r="Y27" s="61">
        <f>Y$12</f>
        <v>0.1</v>
      </c>
      <c r="Z27" s="61">
        <f>Z$12</f>
        <v>0.1</v>
      </c>
      <c r="AA27">
        <v>0</v>
      </c>
      <c r="AB27">
        <v>0</v>
      </c>
      <c r="AD27" s="14">
        <f t="shared" si="25"/>
        <v>1.0916438356164383E-2</v>
      </c>
      <c r="AE27" s="9">
        <f t="shared" si="26"/>
        <v>91.604969255866479</v>
      </c>
      <c r="AF27" s="9">
        <f t="shared" si="27"/>
        <v>2306.0496421937587</v>
      </c>
      <c r="AG27" s="9"/>
      <c r="AH27">
        <v>2</v>
      </c>
      <c r="AI27" s="14">
        <v>9.9000000000000008E-3</v>
      </c>
      <c r="AJ27" s="14">
        <v>0</v>
      </c>
      <c r="AK27" s="14">
        <v>1E-3</v>
      </c>
      <c r="AL27" s="14">
        <v>0</v>
      </c>
      <c r="AM27" s="77">
        <v>1.643835616438356E-5</v>
      </c>
      <c r="AN27" s="77">
        <v>0</v>
      </c>
      <c r="AO27" s="21">
        <f t="shared" si="29"/>
        <v>1.0916438356164383E-2</v>
      </c>
      <c r="AQ27">
        <v>2</v>
      </c>
      <c r="AR27" s="29">
        <v>1</v>
      </c>
      <c r="AS27" s="14">
        <v>3.0867579908675797E-7</v>
      </c>
      <c r="AT27" s="14">
        <v>4.3333333333333331E-4</v>
      </c>
      <c r="AU27" s="28">
        <f t="shared" si="7"/>
        <v>4.3364200913242006E-4</v>
      </c>
    </row>
    <row r="28" spans="1:55">
      <c r="A28" s="29">
        <f t="shared" si="16"/>
        <v>4.1999999999999997E-3</v>
      </c>
      <c r="B28" s="35">
        <f t="shared" si="16"/>
        <v>240</v>
      </c>
      <c r="C28" s="35">
        <f t="shared" si="16"/>
        <v>2300</v>
      </c>
      <c r="D28" s="40"/>
      <c r="F28">
        <v>2</v>
      </c>
      <c r="G28">
        <v>2</v>
      </c>
      <c r="H28" s="4" t="str">
        <f t="shared" si="32"/>
        <v>2oo2</v>
      </c>
      <c r="I28" s="60">
        <f>I$13</f>
        <v>300</v>
      </c>
      <c r="J28" s="15">
        <f t="shared" si="31"/>
        <v>3.3333333333333335E-3</v>
      </c>
      <c r="K28" s="60">
        <f>K$13</f>
        <v>1000</v>
      </c>
      <c r="L28" s="15">
        <f t="shared" si="18"/>
        <v>1E-3</v>
      </c>
      <c r="M28" s="34">
        <f t="shared" si="19"/>
        <v>0.23076923076923078</v>
      </c>
      <c r="N28" s="60">
        <f>N$13</f>
        <v>10000</v>
      </c>
      <c r="O28" s="15">
        <f t="shared" si="20"/>
        <v>1E-4</v>
      </c>
      <c r="P28" s="34">
        <f t="shared" si="21"/>
        <v>0.97</v>
      </c>
      <c r="Q28" s="60">
        <f>Q$13</f>
        <v>300</v>
      </c>
      <c r="R28" s="15">
        <f t="shared" si="22"/>
        <v>3.3333333333333335E-3</v>
      </c>
      <c r="S28" s="60">
        <f>S$13</f>
        <v>1</v>
      </c>
      <c r="T28" s="60">
        <f>T$13</f>
        <v>10</v>
      </c>
      <c r="U28" s="60">
        <f>U$13</f>
        <v>3</v>
      </c>
      <c r="V28" s="15">
        <f t="shared" si="23"/>
        <v>8.21917808219178E-3</v>
      </c>
      <c r="W28" s="60">
        <f>W$13</f>
        <v>3</v>
      </c>
      <c r="X28" s="15">
        <f t="shared" si="24"/>
        <v>8.21917808219178E-3</v>
      </c>
      <c r="Y28" s="61">
        <f>Y$13</f>
        <v>0.1</v>
      </c>
      <c r="Z28" s="61">
        <f>Z$13</f>
        <v>0.1</v>
      </c>
      <c r="AA28">
        <v>0</v>
      </c>
      <c r="AB28">
        <v>0</v>
      </c>
      <c r="AD28" s="14">
        <f t="shared" si="25"/>
        <v>4.249771689497717E-3</v>
      </c>
      <c r="AE28" s="9">
        <f t="shared" si="26"/>
        <v>235.30675835392714</v>
      </c>
      <c r="AF28" s="9">
        <f t="shared" si="27"/>
        <v>2306.0496421937587</v>
      </c>
      <c r="AG28" s="9"/>
      <c r="AH28">
        <v>2</v>
      </c>
      <c r="AI28" s="14">
        <v>3.2333333333333337E-3</v>
      </c>
      <c r="AJ28" s="14">
        <v>0</v>
      </c>
      <c r="AK28" s="14">
        <v>1E-3</v>
      </c>
      <c r="AL28" s="14">
        <v>0</v>
      </c>
      <c r="AM28" s="77">
        <v>1.643835616438356E-5</v>
      </c>
      <c r="AN28" s="77">
        <v>0</v>
      </c>
      <c r="AO28" s="21">
        <f t="shared" si="29"/>
        <v>4.249771689497717E-3</v>
      </c>
      <c r="AQ28">
        <v>2</v>
      </c>
      <c r="AR28" s="29">
        <v>1</v>
      </c>
      <c r="AS28" s="14">
        <v>3.0867579908675797E-7</v>
      </c>
      <c r="AT28" s="14">
        <v>4.3333333333333331E-4</v>
      </c>
      <c r="AU28" s="28">
        <f t="shared" si="7"/>
        <v>4.3364200913242006E-4</v>
      </c>
      <c r="BC28" s="11"/>
    </row>
    <row r="29" spans="1:55">
      <c r="A29" s="29">
        <f t="shared" si="16"/>
        <v>1.9E-3</v>
      </c>
      <c r="B29" s="35">
        <f t="shared" si="16"/>
        <v>520</v>
      </c>
      <c r="C29" s="35">
        <f t="shared" si="16"/>
        <v>2300</v>
      </c>
      <c r="D29" s="40"/>
      <c r="F29">
        <v>2</v>
      </c>
      <c r="G29">
        <v>2</v>
      </c>
      <c r="H29" s="4" t="str">
        <f t="shared" si="32"/>
        <v>2oo2</v>
      </c>
      <c r="I29" s="60">
        <f>I$14</f>
        <v>1000</v>
      </c>
      <c r="J29" s="15">
        <f t="shared" si="31"/>
        <v>1E-3</v>
      </c>
      <c r="K29" s="60">
        <f>K$14</f>
        <v>1000</v>
      </c>
      <c r="L29" s="15">
        <f t="shared" si="18"/>
        <v>1E-3</v>
      </c>
      <c r="M29" s="34">
        <f t="shared" si="19"/>
        <v>0.5</v>
      </c>
      <c r="N29" s="60">
        <f>N$14</f>
        <v>10000</v>
      </c>
      <c r="O29" s="15">
        <f t="shared" si="20"/>
        <v>1E-4</v>
      </c>
      <c r="P29" s="34">
        <f t="shared" si="21"/>
        <v>0.9</v>
      </c>
      <c r="Q29" s="60">
        <f>Q$14</f>
        <v>300</v>
      </c>
      <c r="R29" s="15">
        <f t="shared" si="22"/>
        <v>3.3333333333333335E-3</v>
      </c>
      <c r="S29" s="60">
        <f>S$14</f>
        <v>1</v>
      </c>
      <c r="T29" s="60">
        <f>T$14</f>
        <v>10</v>
      </c>
      <c r="U29" s="60">
        <f>U$14</f>
        <v>3</v>
      </c>
      <c r="V29" s="15">
        <f t="shared" si="23"/>
        <v>8.21917808219178E-3</v>
      </c>
      <c r="W29" s="60">
        <f>W$14</f>
        <v>3</v>
      </c>
      <c r="X29" s="15">
        <f t="shared" si="24"/>
        <v>8.21917808219178E-3</v>
      </c>
      <c r="Y29" s="61">
        <f>Y$14</f>
        <v>0.1</v>
      </c>
      <c r="Z29" s="61">
        <f>Z$14</f>
        <v>0.1</v>
      </c>
      <c r="AA29">
        <v>0</v>
      </c>
      <c r="AB29">
        <v>0</v>
      </c>
      <c r="AD29" s="14">
        <f t="shared" si="25"/>
        <v>1.9164383561643835E-3</v>
      </c>
      <c r="AE29" s="9">
        <f t="shared" si="26"/>
        <v>521.80128663330947</v>
      </c>
      <c r="AF29" s="9">
        <f t="shared" si="27"/>
        <v>2306.0496421937587</v>
      </c>
      <c r="AG29" s="9"/>
      <c r="AH29">
        <v>2</v>
      </c>
      <c r="AI29" s="14">
        <v>8.9999999999999998E-4</v>
      </c>
      <c r="AJ29" s="14">
        <v>0</v>
      </c>
      <c r="AK29" s="14">
        <v>1E-3</v>
      </c>
      <c r="AL29" s="14">
        <v>0</v>
      </c>
      <c r="AM29" s="77">
        <v>1.643835616438356E-5</v>
      </c>
      <c r="AN29" s="77">
        <v>0</v>
      </c>
      <c r="AO29" s="21">
        <f t="shared" si="29"/>
        <v>1.9164383561643835E-3</v>
      </c>
      <c r="AQ29">
        <v>2</v>
      </c>
      <c r="AR29" s="29">
        <v>1</v>
      </c>
      <c r="AS29" s="14">
        <v>3.0867579908675797E-7</v>
      </c>
      <c r="AT29" s="14">
        <v>4.3333333333333331E-4</v>
      </c>
      <c r="AU29" s="28">
        <f t="shared" si="7"/>
        <v>4.3364200913242006E-4</v>
      </c>
    </row>
    <row r="31" spans="1:55">
      <c r="D31" s="39"/>
    </row>
    <row r="32" spans="1:55">
      <c r="A32" s="63" t="s">
        <v>106</v>
      </c>
      <c r="D32" s="59" t="s">
        <v>107</v>
      </c>
      <c r="F32" t="s">
        <v>108</v>
      </c>
      <c r="G32">
        <f>MATCH(D32,VariablesList,0)</f>
        <v>1</v>
      </c>
    </row>
    <row r="33" spans="1:12" ht="17.25">
      <c r="B33" s="17" t="s">
        <v>109</v>
      </c>
      <c r="I33" s="18" t="s">
        <v>110</v>
      </c>
    </row>
    <row r="34" spans="1:12">
      <c r="A34" t="str">
        <f>D32</f>
        <v xml:space="preserve">MTBFdu </v>
      </c>
      <c r="B34" s="22" t="str">
        <f>$H$11</f>
        <v>1oo1</v>
      </c>
      <c r="C34" s="22" t="str">
        <f>$H$16</f>
        <v>1oo2</v>
      </c>
      <c r="D34" s="22" t="str">
        <f>$H$21</f>
        <v>2oo3</v>
      </c>
      <c r="E34" s="22" t="str">
        <f>$H$26</f>
        <v>2oo2</v>
      </c>
      <c r="H34" t="str">
        <f>D32</f>
        <v xml:space="preserve">MTBFdu </v>
      </c>
      <c r="I34" s="22" t="str">
        <f>$H$11</f>
        <v>1oo1</v>
      </c>
      <c r="J34" s="22" t="str">
        <f>$H$16</f>
        <v>1oo2</v>
      </c>
      <c r="K34" s="22" t="str">
        <f>$H$21</f>
        <v>2oo3</v>
      </c>
      <c r="L34" s="22" t="str">
        <f>$H$26</f>
        <v>2oo2</v>
      </c>
    </row>
    <row r="35" spans="1:12">
      <c r="A35" s="53" cm="1">
        <f t="array" ref="A35">INDEX(VariableValues,1,$G$32)</f>
        <v>30</v>
      </c>
      <c r="B35" s="35">
        <f>AE11</f>
        <v>58.394549842014747</v>
      </c>
      <c r="C35" s="35">
        <f>AE16</f>
        <v>497.27460220624215</v>
      </c>
      <c r="D35" s="35">
        <f>AE21</f>
        <v>296.96291343113546</v>
      </c>
      <c r="E35" s="35">
        <f>AE26</f>
        <v>29.197274921007374</v>
      </c>
      <c r="H35" s="64">
        <f>A35</f>
        <v>30</v>
      </c>
      <c r="I35" s="35">
        <f>AF11</f>
        <v>230.76923076923077</v>
      </c>
      <c r="J35" s="35">
        <f>AF16</f>
        <v>115.38461538461539</v>
      </c>
      <c r="K35" s="35">
        <f>AF21</f>
        <v>1536.2728757344644</v>
      </c>
      <c r="L35" s="35">
        <f>AF26</f>
        <v>2306.0496421937587</v>
      </c>
    </row>
    <row r="36" spans="1:12">
      <c r="A36" s="53" cm="1">
        <f t="array" ref="A36">INDEX(VariableValues,2,$G$32)</f>
        <v>100</v>
      </c>
      <c r="B36" s="35">
        <f t="shared" ref="B36:B38" si="33">AE12</f>
        <v>183.20993851173296</v>
      </c>
      <c r="C36" s="35">
        <f>AE17</f>
        <v>1746.5580982603144</v>
      </c>
      <c r="D36" s="35">
        <f>AE22</f>
        <v>1123.257584127934</v>
      </c>
      <c r="E36" s="35">
        <f>AE27</f>
        <v>91.604969255866479</v>
      </c>
      <c r="H36" s="64">
        <f t="shared" ref="H36:H38" si="34">A36</f>
        <v>100</v>
      </c>
      <c r="I36" s="35">
        <f>AF12</f>
        <v>230.76923076923077</v>
      </c>
      <c r="J36" s="35">
        <f>AF17</f>
        <v>115.38461538461539</v>
      </c>
      <c r="K36" s="35">
        <f>AF22</f>
        <v>1536.2728757344644</v>
      </c>
      <c r="L36" s="35">
        <f>AF27</f>
        <v>2306.0496421937587</v>
      </c>
    </row>
    <row r="37" spans="1:12">
      <c r="A37" s="53" cm="1">
        <f t="array" ref="A37">INDEX(VariableValues,3,$G$32)</f>
        <v>300</v>
      </c>
      <c r="B37" s="35">
        <f t="shared" si="33"/>
        <v>470.61351670785427</v>
      </c>
      <c r="C37" s="35">
        <f>AE18</f>
        <v>4638.6204099906126</v>
      </c>
      <c r="D37" s="35">
        <f>AE23</f>
        <v>3058.0211260869573</v>
      </c>
      <c r="E37" s="35">
        <f>AE28</f>
        <v>235.30675835392714</v>
      </c>
      <c r="H37" s="64">
        <f t="shared" si="34"/>
        <v>300</v>
      </c>
      <c r="I37" s="35">
        <f>AF13</f>
        <v>230.76923076923077</v>
      </c>
      <c r="J37" s="35">
        <f>AF18</f>
        <v>115.38461538461539</v>
      </c>
      <c r="K37" s="35">
        <f>AF23</f>
        <v>1536.2728757344644</v>
      </c>
      <c r="L37" s="35">
        <f>AF28</f>
        <v>2306.0496421937587</v>
      </c>
    </row>
    <row r="38" spans="1:12">
      <c r="A38" s="53" cm="1">
        <f t="array" ref="A38">INDEX(VariableValues,4,$G$32)</f>
        <v>1000</v>
      </c>
      <c r="B38" s="35">
        <f t="shared" si="33"/>
        <v>1043.6025732666189</v>
      </c>
      <c r="C38" s="35">
        <f>AE19</f>
        <v>10383.065279838118</v>
      </c>
      <c r="D38" s="35">
        <f>AE24</f>
        <v>6894.61418836347</v>
      </c>
      <c r="E38" s="35">
        <f>AE29</f>
        <v>521.80128663330947</v>
      </c>
      <c r="H38" s="64">
        <f t="shared" si="34"/>
        <v>1000</v>
      </c>
      <c r="I38" s="35">
        <f>AF14</f>
        <v>230.76923076923077</v>
      </c>
      <c r="J38" s="35">
        <f>AF19</f>
        <v>115.38461538461539</v>
      </c>
      <c r="K38" s="35">
        <f>AF24</f>
        <v>1536.2728757344644</v>
      </c>
      <c r="L38" s="35">
        <f>AF29</f>
        <v>2306.0496421937587</v>
      </c>
    </row>
    <row r="39" spans="1:12">
      <c r="A39" s="53"/>
      <c r="B39" s="35"/>
      <c r="C39" s="35"/>
      <c r="D39" s="35"/>
      <c r="E39" s="35"/>
      <c r="J39" s="35"/>
    </row>
    <row r="40" spans="1:12">
      <c r="A40" s="4"/>
      <c r="D40" s="35"/>
      <c r="E40" s="35"/>
    </row>
    <row r="41" spans="1:12">
      <c r="A41" s="4"/>
      <c r="D41" s="35"/>
      <c r="E41" s="35"/>
      <c r="F41" s="14"/>
      <c r="G41" s="14"/>
    </row>
    <row r="42" spans="1:12">
      <c r="A42" s="4"/>
      <c r="D42" s="35"/>
      <c r="E42" s="35"/>
      <c r="F42" s="14"/>
      <c r="G42" s="14"/>
    </row>
    <row r="43" spans="1:12">
      <c r="E43" s="14"/>
      <c r="F43" s="14"/>
      <c r="G43" s="14"/>
    </row>
    <row r="44" spans="1:12">
      <c r="C44" s="35"/>
      <c r="E44" s="14"/>
      <c r="F44" s="14"/>
      <c r="G44" s="14"/>
      <c r="J44" s="35"/>
    </row>
    <row r="45" spans="1:12">
      <c r="E45" s="14"/>
      <c r="F45" s="14"/>
      <c r="G45" s="14"/>
    </row>
    <row r="46" spans="1:12">
      <c r="E46" s="14"/>
      <c r="F46" s="14"/>
      <c r="G46" s="14"/>
    </row>
    <row r="47" spans="1:12">
      <c r="E47" s="14"/>
      <c r="F47" s="14"/>
      <c r="G47" s="14"/>
    </row>
    <row r="48" spans="1:12">
      <c r="E48" s="14"/>
      <c r="F48" s="14"/>
      <c r="G48" s="14"/>
    </row>
    <row r="49" spans="2:10">
      <c r="C49" s="35"/>
      <c r="J49" s="35"/>
    </row>
    <row r="50" spans="2:10">
      <c r="C50" s="35"/>
      <c r="E50" s="14"/>
      <c r="F50" s="14"/>
      <c r="G50" s="14"/>
      <c r="J50" s="35"/>
    </row>
    <row r="51" spans="2:10">
      <c r="E51" s="14"/>
      <c r="F51" s="14"/>
      <c r="G51" s="14"/>
      <c r="J51" s="35"/>
    </row>
    <row r="52" spans="2:10">
      <c r="E52" s="14"/>
      <c r="F52" s="14"/>
      <c r="G52" s="14"/>
      <c r="J52" s="35"/>
    </row>
    <row r="53" spans="2:10">
      <c r="E53" s="14"/>
      <c r="F53" s="14"/>
      <c r="G53" s="14"/>
    </row>
    <row r="54" spans="2:10">
      <c r="B54" t="str">
        <f>B33&amp;" plotted against varying "&amp;D32</f>
        <v xml:space="preserve">RRFavg plotted against varying MTBFdu </v>
      </c>
      <c r="E54" s="14"/>
      <c r="F54" s="14"/>
      <c r="G54" s="14"/>
      <c r="I54" t="str">
        <f>I33&amp;" plotted against varying "&amp;D32</f>
        <v xml:space="preserve">MTTFs plotted against varying MTBFdu </v>
      </c>
    </row>
    <row r="55" spans="2:10">
      <c r="E55" s="14"/>
      <c r="F55" s="14"/>
      <c r="G55" s="14"/>
    </row>
    <row r="56" spans="2:10">
      <c r="E56" s="14"/>
      <c r="F56" s="14"/>
      <c r="G56" s="14"/>
    </row>
    <row r="57" spans="2:10">
      <c r="E57" s="14"/>
      <c r="F57" s="14"/>
      <c r="G57" s="14"/>
    </row>
    <row r="58" spans="2:10">
      <c r="B58" s="29"/>
      <c r="C58" s="29"/>
      <c r="D58" s="29"/>
    </row>
    <row r="59" spans="2:10">
      <c r="E59" s="14"/>
      <c r="F59" s="14"/>
      <c r="G59" s="14"/>
    </row>
    <row r="61" spans="2:10">
      <c r="E61" s="14"/>
      <c r="F61" s="14"/>
      <c r="G61" s="14"/>
    </row>
    <row r="63" spans="2:10">
      <c r="E63" s="14"/>
      <c r="F63" s="14"/>
      <c r="G63" s="14"/>
    </row>
    <row r="65" spans="5:7">
      <c r="E65" s="14"/>
      <c r="F65" s="14"/>
      <c r="G65" s="14"/>
    </row>
    <row r="67" spans="5:7">
      <c r="E67" s="14"/>
      <c r="F67" s="14"/>
      <c r="G67" s="14"/>
    </row>
  </sheetData>
  <conditionalFormatting sqref="AI22:AN22">
    <cfRule type="colorScale" priority="33">
      <colorScale>
        <cfvo type="min"/>
        <cfvo type="max"/>
        <color theme="0" tint="-0.14999847407452621"/>
        <color theme="5"/>
      </colorScale>
    </cfRule>
  </conditionalFormatting>
  <conditionalFormatting sqref="AI23:AN23">
    <cfRule type="colorScale" priority="32">
      <colorScale>
        <cfvo type="min"/>
        <cfvo type="max"/>
        <color theme="0" tint="-0.14999847407452621"/>
        <color theme="5"/>
      </colorScale>
    </cfRule>
  </conditionalFormatting>
  <conditionalFormatting sqref="AI24:AN24">
    <cfRule type="colorScale" priority="31">
      <colorScale>
        <cfvo type="min"/>
        <cfvo type="max"/>
        <color theme="0" tint="-0.14999847407452621"/>
        <color theme="5"/>
      </colorScale>
    </cfRule>
  </conditionalFormatting>
  <conditionalFormatting sqref="AI26:AN26">
    <cfRule type="colorScale" priority="30">
      <colorScale>
        <cfvo type="min"/>
        <cfvo type="max"/>
        <color theme="0" tint="-0.14999847407452621"/>
        <color theme="5"/>
      </colorScale>
    </cfRule>
  </conditionalFormatting>
  <conditionalFormatting sqref="AI27:AN27">
    <cfRule type="colorScale" priority="29">
      <colorScale>
        <cfvo type="min"/>
        <cfvo type="max"/>
        <color theme="0" tint="-0.14999847407452621"/>
        <color theme="5"/>
      </colorScale>
    </cfRule>
  </conditionalFormatting>
  <conditionalFormatting sqref="AI28:AN28">
    <cfRule type="colorScale" priority="28">
      <colorScale>
        <cfvo type="min"/>
        <cfvo type="max"/>
        <color theme="0" tint="-0.14999847407452621"/>
        <color theme="5"/>
      </colorScale>
    </cfRule>
  </conditionalFormatting>
  <conditionalFormatting sqref="AI29:AN29">
    <cfRule type="colorScale" priority="27">
      <colorScale>
        <cfvo type="min"/>
        <cfvo type="max"/>
        <color theme="0" tint="-0.14999847407452621"/>
        <color theme="5"/>
      </colorScale>
    </cfRule>
  </conditionalFormatting>
  <conditionalFormatting sqref="AS11:AT11">
    <cfRule type="colorScale" priority="26">
      <colorScale>
        <cfvo type="min"/>
        <cfvo type="max"/>
        <color theme="0" tint="-0.14999847407452621"/>
        <color theme="5"/>
      </colorScale>
    </cfRule>
  </conditionalFormatting>
  <conditionalFormatting sqref="AS22:AT22">
    <cfRule type="colorScale" priority="25">
      <colorScale>
        <cfvo type="min"/>
        <cfvo type="max"/>
        <color theme="0" tint="-0.14999847407452621"/>
        <color theme="5"/>
      </colorScale>
    </cfRule>
  </conditionalFormatting>
  <conditionalFormatting sqref="AS23:AT23">
    <cfRule type="colorScale" priority="24">
      <colorScale>
        <cfvo type="min"/>
        <cfvo type="max"/>
        <color theme="0" tint="-0.14999847407452621"/>
        <color theme="5"/>
      </colorScale>
    </cfRule>
  </conditionalFormatting>
  <conditionalFormatting sqref="AS24:AT24">
    <cfRule type="colorScale" priority="23">
      <colorScale>
        <cfvo type="min"/>
        <cfvo type="max"/>
        <color theme="0" tint="-0.14999847407452621"/>
        <color theme="5"/>
      </colorScale>
    </cfRule>
  </conditionalFormatting>
  <conditionalFormatting sqref="AS26:AT26">
    <cfRule type="colorScale" priority="22">
      <colorScale>
        <cfvo type="min"/>
        <cfvo type="max"/>
        <color theme="0" tint="-0.14999847407452621"/>
        <color theme="5"/>
      </colorScale>
    </cfRule>
  </conditionalFormatting>
  <conditionalFormatting sqref="AS27:AT27">
    <cfRule type="colorScale" priority="21">
      <colorScale>
        <cfvo type="min"/>
        <cfvo type="max"/>
        <color theme="0" tint="-0.14999847407452621"/>
        <color theme="5"/>
      </colorScale>
    </cfRule>
  </conditionalFormatting>
  <conditionalFormatting sqref="AS28:AT28">
    <cfRule type="colorScale" priority="20">
      <colorScale>
        <cfvo type="min"/>
        <cfvo type="max"/>
        <color theme="0" tint="-0.14999847407452621"/>
        <color theme="5"/>
      </colorScale>
    </cfRule>
  </conditionalFormatting>
  <conditionalFormatting sqref="AS29:AT29">
    <cfRule type="colorScale" priority="19">
      <colorScale>
        <cfvo type="min"/>
        <cfvo type="max"/>
        <color theme="0" tint="-0.14999847407452621"/>
        <color theme="5"/>
      </colorScale>
    </cfRule>
  </conditionalFormatting>
  <conditionalFormatting sqref="AI12:AN12">
    <cfRule type="colorScale" priority="18">
      <colorScale>
        <cfvo type="min"/>
        <cfvo type="max"/>
        <color theme="0" tint="-0.14999847407452621"/>
        <color theme="5"/>
      </colorScale>
    </cfRule>
  </conditionalFormatting>
  <conditionalFormatting sqref="AI13:AN13">
    <cfRule type="colorScale" priority="17">
      <colorScale>
        <cfvo type="min"/>
        <cfvo type="max"/>
        <color theme="0" tint="-0.14999847407452621"/>
        <color theme="5"/>
      </colorScale>
    </cfRule>
  </conditionalFormatting>
  <conditionalFormatting sqref="AI14:AN14">
    <cfRule type="colorScale" priority="16">
      <colorScale>
        <cfvo type="min"/>
        <cfvo type="max"/>
        <color theme="0" tint="-0.14999847407452621"/>
        <color theme="5"/>
      </colorScale>
    </cfRule>
  </conditionalFormatting>
  <conditionalFormatting sqref="AI16:AN16">
    <cfRule type="colorScale" priority="15">
      <colorScale>
        <cfvo type="min"/>
        <cfvo type="max"/>
        <color theme="0" tint="-0.14999847407452621"/>
        <color theme="5"/>
      </colorScale>
    </cfRule>
  </conditionalFormatting>
  <conditionalFormatting sqref="AI17:AN17">
    <cfRule type="colorScale" priority="14">
      <colorScale>
        <cfvo type="min"/>
        <cfvo type="max"/>
        <color theme="0" tint="-0.14999847407452621"/>
        <color theme="5"/>
      </colorScale>
    </cfRule>
  </conditionalFormatting>
  <conditionalFormatting sqref="AI18:AN18">
    <cfRule type="colorScale" priority="13">
      <colorScale>
        <cfvo type="min"/>
        <cfvo type="max"/>
        <color theme="0" tint="-0.14999847407452621"/>
        <color theme="5"/>
      </colorScale>
    </cfRule>
  </conditionalFormatting>
  <conditionalFormatting sqref="AI19:AN19">
    <cfRule type="colorScale" priority="12">
      <colorScale>
        <cfvo type="min"/>
        <cfvo type="max"/>
        <color theme="0" tint="-0.14999847407452621"/>
        <color theme="5"/>
      </colorScale>
    </cfRule>
  </conditionalFormatting>
  <conditionalFormatting sqref="AS12:AT12">
    <cfRule type="colorScale" priority="11">
      <colorScale>
        <cfvo type="min"/>
        <cfvo type="max"/>
        <color theme="0" tint="-0.14999847407452621"/>
        <color theme="5"/>
      </colorScale>
    </cfRule>
  </conditionalFormatting>
  <conditionalFormatting sqref="AS13:AT13">
    <cfRule type="colorScale" priority="10">
      <colorScale>
        <cfvo type="min"/>
        <cfvo type="max"/>
        <color theme="0" tint="-0.14999847407452621"/>
        <color theme="5"/>
      </colorScale>
    </cfRule>
  </conditionalFormatting>
  <conditionalFormatting sqref="AS14:AT14">
    <cfRule type="colorScale" priority="9">
      <colorScale>
        <cfvo type="min"/>
        <cfvo type="max"/>
        <color theme="0" tint="-0.14999847407452621"/>
        <color theme="5"/>
      </colorScale>
    </cfRule>
  </conditionalFormatting>
  <conditionalFormatting sqref="AS16:AT16">
    <cfRule type="colorScale" priority="8">
      <colorScale>
        <cfvo type="min"/>
        <cfvo type="max"/>
        <color theme="0" tint="-0.14999847407452621"/>
        <color theme="5"/>
      </colorScale>
    </cfRule>
  </conditionalFormatting>
  <conditionalFormatting sqref="AS17:AT17">
    <cfRule type="colorScale" priority="7">
      <colorScale>
        <cfvo type="min"/>
        <cfvo type="max"/>
        <color theme="0" tint="-0.14999847407452621"/>
        <color theme="5"/>
      </colorScale>
    </cfRule>
  </conditionalFormatting>
  <conditionalFormatting sqref="AS18:AT18">
    <cfRule type="colorScale" priority="6">
      <colorScale>
        <cfvo type="min"/>
        <cfvo type="max"/>
        <color theme="0" tint="-0.14999847407452621"/>
        <color theme="5"/>
      </colorScale>
    </cfRule>
  </conditionalFormatting>
  <conditionalFormatting sqref="AS19:AT19">
    <cfRule type="colorScale" priority="5">
      <colorScale>
        <cfvo type="min"/>
        <cfvo type="max"/>
        <color theme="0" tint="-0.14999847407452621"/>
        <color theme="5"/>
      </colorScale>
    </cfRule>
  </conditionalFormatting>
  <conditionalFormatting sqref="AI21:AN21">
    <cfRule type="colorScale" priority="4">
      <colorScale>
        <cfvo type="min"/>
        <cfvo type="max"/>
        <color theme="0" tint="-0.14999847407452621"/>
        <color theme="5"/>
      </colorScale>
    </cfRule>
  </conditionalFormatting>
  <conditionalFormatting sqref="AS21:AT21">
    <cfRule type="colorScale" priority="3">
      <colorScale>
        <cfvo type="min"/>
        <cfvo type="max"/>
        <color theme="0" tint="-0.14999847407452621"/>
        <color theme="5"/>
      </colorScale>
    </cfRule>
  </conditionalFormatting>
  <conditionalFormatting sqref="AI11:AN11">
    <cfRule type="colorScale" priority="1">
      <colorScale>
        <cfvo type="min"/>
        <cfvo type="max"/>
        <color theme="0" tint="-0.14999847407452621"/>
        <color theme="5"/>
      </colorScale>
    </cfRule>
  </conditionalFormatting>
  <dataValidations count="1">
    <dataValidation type="list" allowBlank="1" showInputMessage="1" showErrorMessage="1" sqref="D32" xr:uid="{97A4F67D-664A-4649-928B-73B210E3DFBC}">
      <formula1>VariablesList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44BB8-19CA-4F9C-AF34-62D3EB9EA34A}">
  <dimension ref="A1:W10"/>
  <sheetViews>
    <sheetView workbookViewId="0">
      <selection activeCell="B3" sqref="B3"/>
    </sheetView>
  </sheetViews>
  <sheetFormatPr defaultRowHeight="15"/>
  <cols>
    <col min="1" max="1" width="13.7109375" customWidth="1"/>
    <col min="18" max="18" width="16.7109375" customWidth="1"/>
  </cols>
  <sheetData>
    <row r="1" spans="1:23">
      <c r="A1" s="6" t="s">
        <v>111</v>
      </c>
      <c r="B1" s="78" t="s">
        <v>48</v>
      </c>
      <c r="C1" s="78"/>
      <c r="D1" s="78"/>
      <c r="E1" s="78"/>
      <c r="H1" s="19" t="s">
        <v>112</v>
      </c>
      <c r="N1" s="19" t="s">
        <v>113</v>
      </c>
    </row>
    <row r="2" spans="1:23">
      <c r="A2" s="75" t="s">
        <v>47</v>
      </c>
      <c r="B2" s="75">
        <v>1</v>
      </c>
      <c r="C2" s="75">
        <v>2</v>
      </c>
      <c r="D2" s="75">
        <v>3</v>
      </c>
      <c r="E2" s="75">
        <v>4</v>
      </c>
      <c r="F2" s="75">
        <v>5</v>
      </c>
      <c r="H2" s="32">
        <v>1</v>
      </c>
      <c r="I2" s="32">
        <v>2</v>
      </c>
      <c r="J2" s="32">
        <v>3</v>
      </c>
      <c r="K2" s="32">
        <v>4</v>
      </c>
      <c r="L2" s="32">
        <v>5</v>
      </c>
      <c r="N2" s="19" t="s">
        <v>114</v>
      </c>
      <c r="O2" s="19" t="s">
        <v>80</v>
      </c>
      <c r="S2" s="19" t="s">
        <v>115</v>
      </c>
      <c r="T2" s="31" t="s">
        <v>116</v>
      </c>
      <c r="U2" s="31" t="s">
        <v>117</v>
      </c>
      <c r="V2" s="31" t="s">
        <v>118</v>
      </c>
      <c r="W2" s="31" t="s">
        <v>119</v>
      </c>
    </row>
    <row r="3" spans="1:23">
      <c r="A3" s="75">
        <v>1</v>
      </c>
      <c r="B3" s="75"/>
      <c r="C3" s="5">
        <v>1</v>
      </c>
      <c r="D3" s="5">
        <v>0.5</v>
      </c>
      <c r="E3" s="5">
        <v>0.3</v>
      </c>
      <c r="F3" s="5">
        <v>0.2</v>
      </c>
      <c r="H3" s="10">
        <v>0</v>
      </c>
      <c r="I3" s="10">
        <f>C$2-$A3</f>
        <v>1</v>
      </c>
      <c r="J3" s="10">
        <f>D$2-$A3</f>
        <v>2</v>
      </c>
      <c r="K3" s="10">
        <f>E$2-$A3</f>
        <v>3</v>
      </c>
      <c r="L3" s="10">
        <f>F$2-$A3</f>
        <v>4</v>
      </c>
      <c r="N3" t="s">
        <v>120</v>
      </c>
      <c r="O3" t="s">
        <v>121</v>
      </c>
      <c r="P3" t="s">
        <v>122</v>
      </c>
      <c r="S3" s="1">
        <v>0</v>
      </c>
      <c r="T3">
        <v>3</v>
      </c>
      <c r="U3">
        <v>3</v>
      </c>
      <c r="V3">
        <f>3-1+1</f>
        <v>3</v>
      </c>
      <c r="W3">
        <v>3</v>
      </c>
    </row>
    <row r="4" spans="1:23">
      <c r="A4" s="75">
        <v>2</v>
      </c>
      <c r="B4" s="75"/>
      <c r="C4" s="5"/>
      <c r="D4" s="5">
        <v>1.5</v>
      </c>
      <c r="E4" s="5">
        <v>0.6</v>
      </c>
      <c r="F4" s="5">
        <v>0.4</v>
      </c>
      <c r="H4" s="10"/>
      <c r="I4" s="10">
        <v>0</v>
      </c>
      <c r="J4" s="10">
        <f>D$2-$A4</f>
        <v>1</v>
      </c>
      <c r="K4" s="10">
        <f>E$2-$A4</f>
        <v>2</v>
      </c>
      <c r="L4" s="10">
        <f>F$2-$A4</f>
        <v>3</v>
      </c>
      <c r="N4" t="s">
        <v>121</v>
      </c>
      <c r="O4" t="s">
        <v>120</v>
      </c>
      <c r="P4" t="s">
        <v>123</v>
      </c>
      <c r="S4" s="1">
        <v>0.5</v>
      </c>
      <c r="T4">
        <v>1</v>
      </c>
      <c r="U4">
        <v>3</v>
      </c>
      <c r="V4">
        <f>3-3+1</f>
        <v>1</v>
      </c>
      <c r="W4">
        <v>3</v>
      </c>
    </row>
    <row r="5" spans="1:23">
      <c r="A5" s="75">
        <v>3</v>
      </c>
      <c r="B5" s="75"/>
      <c r="C5" s="5"/>
      <c r="D5" s="5"/>
      <c r="E5" s="5">
        <v>1.75</v>
      </c>
      <c r="F5" s="5">
        <v>0.8</v>
      </c>
      <c r="G5" s="19"/>
      <c r="H5" s="10"/>
      <c r="I5" s="10"/>
      <c r="J5" s="10">
        <v>0</v>
      </c>
      <c r="K5" s="10">
        <f>E$2-$A5</f>
        <v>1</v>
      </c>
      <c r="L5" s="10">
        <f>F$2-$A5</f>
        <v>2</v>
      </c>
      <c r="N5" t="s">
        <v>124</v>
      </c>
      <c r="O5" t="s">
        <v>124</v>
      </c>
      <c r="P5" t="s">
        <v>125</v>
      </c>
      <c r="S5" s="1">
        <v>1.5</v>
      </c>
      <c r="T5">
        <v>2</v>
      </c>
      <c r="U5">
        <v>3</v>
      </c>
      <c r="V5">
        <f>3-2+1</f>
        <v>2</v>
      </c>
      <c r="W5">
        <v>3</v>
      </c>
    </row>
    <row r="6" spans="1:23">
      <c r="A6" s="75">
        <v>4</v>
      </c>
      <c r="B6" s="75"/>
      <c r="C6" s="5"/>
      <c r="D6" s="5"/>
      <c r="E6" s="5"/>
      <c r="F6" s="5">
        <v>2</v>
      </c>
      <c r="H6" s="30"/>
      <c r="I6" s="30"/>
      <c r="J6" s="30"/>
      <c r="K6" s="30">
        <v>0</v>
      </c>
      <c r="L6" s="30">
        <f>F$2-$A6</f>
        <v>1</v>
      </c>
      <c r="N6" t="s">
        <v>126</v>
      </c>
      <c r="O6" t="s">
        <v>127</v>
      </c>
      <c r="P6" t="s">
        <v>128</v>
      </c>
      <c r="S6" s="1">
        <v>0.3</v>
      </c>
      <c r="T6">
        <v>1</v>
      </c>
      <c r="U6">
        <v>4</v>
      </c>
      <c r="V6">
        <f>4-4+1</f>
        <v>1</v>
      </c>
      <c r="W6">
        <v>4</v>
      </c>
    </row>
    <row r="7" spans="1:23">
      <c r="A7" s="75">
        <v>5</v>
      </c>
      <c r="B7" s="75"/>
      <c r="C7" s="5"/>
      <c r="D7" s="5"/>
      <c r="E7" s="5"/>
      <c r="F7" s="5"/>
      <c r="H7" s="10"/>
      <c r="I7" s="10"/>
      <c r="J7" s="10"/>
      <c r="K7" s="10"/>
      <c r="L7" s="10">
        <v>0</v>
      </c>
    </row>
    <row r="8" spans="1:23">
      <c r="I8" t="s">
        <v>129</v>
      </c>
      <c r="P8" t="s">
        <v>130</v>
      </c>
    </row>
    <row r="9" spans="1:23">
      <c r="P9" t="s">
        <v>131</v>
      </c>
    </row>
    <row r="10" spans="1:23">
      <c r="P10" t="s">
        <v>132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Comment from Leigh</dc:creator>
  <cp:keywords/>
  <dc:description/>
  <cp:lastModifiedBy>Mirek Gee</cp:lastModifiedBy>
  <cp:revision/>
  <dcterms:created xsi:type="dcterms:W3CDTF">2021-07-19T00:54:51Z</dcterms:created>
  <dcterms:modified xsi:type="dcterms:W3CDTF">2024-02-13T00:43:44Z</dcterms:modified>
  <cp:category/>
  <cp:contentStatus/>
</cp:coreProperties>
</file>